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9480" tabRatio="674" activeTab="0"/>
  </bookViews>
  <sheets>
    <sheet name="Штатное на 01.09.2023 (рабочее)" sheetId="1" r:id="rId1"/>
  </sheets>
  <definedNames>
    <definedName name="_xlnm.Print_Area" localSheetId="0">'Штатное на 01.09.2023 (рабочее)'!$A$1:$I$123</definedName>
  </definedNames>
  <calcPr fullCalcOnLoad="1" fullPrecision="0" refMode="R1C1"/>
</workbook>
</file>

<file path=xl/sharedStrings.xml><?xml version="1.0" encoding="utf-8"?>
<sst xmlns="http://schemas.openxmlformats.org/spreadsheetml/2006/main" count="122" uniqueCount="93">
  <si>
    <t>Код</t>
  </si>
  <si>
    <t>Форма по ОКУД</t>
  </si>
  <si>
    <t>0301017</t>
  </si>
  <si>
    <t>по ОКПО</t>
  </si>
  <si>
    <t>Номер документа составления</t>
  </si>
  <si>
    <t>УТВЕРЖДЕНО</t>
  </si>
  <si>
    <t xml:space="preserve">Штат в количестве  </t>
  </si>
  <si>
    <t>единиц</t>
  </si>
  <si>
    <t>Должность</t>
  </si>
  <si>
    <t>Кол-во штатных едениц</t>
  </si>
  <si>
    <t>Должн.</t>
  </si>
  <si>
    <t xml:space="preserve">Размер </t>
  </si>
  <si>
    <t>Итого</t>
  </si>
  <si>
    <t>Сумма окладов руб.</t>
  </si>
  <si>
    <t>Районный коэффициент    руб</t>
  </si>
  <si>
    <t>Всего в месяц с р/к  руб.</t>
  </si>
  <si>
    <t>оклад</t>
  </si>
  <si>
    <t>увеличения</t>
  </si>
  <si>
    <t>должностной</t>
  </si>
  <si>
    <t>(ставка)</t>
  </si>
  <si>
    <t>за специ-</t>
  </si>
  <si>
    <t>за звание,</t>
  </si>
  <si>
    <t>оклад(ставка)</t>
  </si>
  <si>
    <t>фику (К2),</t>
  </si>
  <si>
    <t>уч.степ. (К3),</t>
  </si>
  <si>
    <t>с увел.(К2, К3),</t>
  </si>
  <si>
    <t>руб.</t>
  </si>
  <si>
    <t>АУП</t>
  </si>
  <si>
    <t xml:space="preserve">     Учебно-вспомогательный персонал</t>
  </si>
  <si>
    <t>Обслуживающий персонал</t>
  </si>
  <si>
    <t>Сторож</t>
  </si>
  <si>
    <t>Заведующая</t>
  </si>
  <si>
    <t>Педагогический персонал</t>
  </si>
  <si>
    <t>высшая категория</t>
  </si>
  <si>
    <t>без категории</t>
  </si>
  <si>
    <t>первая категория</t>
  </si>
  <si>
    <t>Делопроизводитель</t>
  </si>
  <si>
    <t>Специалист ОТ</t>
  </si>
  <si>
    <t xml:space="preserve">Педагог-психолог </t>
  </si>
  <si>
    <t xml:space="preserve">высшая категория </t>
  </si>
  <si>
    <t xml:space="preserve">Старшая медсестра </t>
  </si>
  <si>
    <t xml:space="preserve">Младший воспитатель </t>
  </si>
  <si>
    <t xml:space="preserve">Кастелянша </t>
  </si>
  <si>
    <t xml:space="preserve">Кладовщик </t>
  </si>
  <si>
    <t xml:space="preserve">Машинист по стирке и ремонту одежды </t>
  </si>
  <si>
    <t xml:space="preserve">Уборщик сл.помещений </t>
  </si>
  <si>
    <t xml:space="preserve">Кухонный рабочий </t>
  </si>
  <si>
    <t xml:space="preserve">Завхоз </t>
  </si>
  <si>
    <t xml:space="preserve">Повар </t>
  </si>
  <si>
    <t xml:space="preserve">Медсестра по физиотерапии </t>
  </si>
  <si>
    <t xml:space="preserve">Медсестра по массажу </t>
  </si>
  <si>
    <t xml:space="preserve">Врач </t>
  </si>
  <si>
    <t>Старший воспитатель</t>
  </si>
  <si>
    <t>Грузчик</t>
  </si>
  <si>
    <t>Главный бухгалтер</t>
  </si>
  <si>
    <t>Кассир</t>
  </si>
  <si>
    <t>высшая  категория</t>
  </si>
  <si>
    <t>Учитель-дефектолог</t>
  </si>
  <si>
    <t>Заместитель заведующей по АХР</t>
  </si>
  <si>
    <t>Заведующий производством (шеф-повар)</t>
  </si>
  <si>
    <t>Медсестра ортоптистка</t>
  </si>
  <si>
    <t>Медсестра бассейна</t>
  </si>
  <si>
    <t>Медсестра стом.кабинета</t>
  </si>
  <si>
    <t>врач-офтальмолог</t>
  </si>
  <si>
    <t>врач-стоматолог</t>
  </si>
  <si>
    <t>Уборщик бассейна</t>
  </si>
  <si>
    <t>6 разряд</t>
  </si>
  <si>
    <t>Водитель</t>
  </si>
  <si>
    <t>Учитель-логопед</t>
  </si>
  <si>
    <t>ранний возраст</t>
  </si>
  <si>
    <t>5 разряд</t>
  </si>
  <si>
    <t>3 разряд</t>
  </si>
  <si>
    <t>Воспитатель (компенсирующие группы)</t>
  </si>
  <si>
    <t>компенсирующие группы</t>
  </si>
  <si>
    <t>Музыкальный руководитель (компенсир.группы)</t>
  </si>
  <si>
    <t xml:space="preserve">Музыкальный руководитель </t>
  </si>
  <si>
    <t xml:space="preserve">Педагог дополнительного образования </t>
  </si>
  <si>
    <t>Заместитель заведующей по ВР</t>
  </si>
  <si>
    <t xml:space="preserve">         ШТАТНОЕ   РАСПИСАНИЕ</t>
  </si>
  <si>
    <t xml:space="preserve">Инструктор по ФИЗО (обучение плаванию) </t>
  </si>
  <si>
    <t>Составил                                 Свальбова И.В.</t>
  </si>
  <si>
    <t>МАДОУ № 228 "Детский сад комбинированного вида"</t>
  </si>
  <si>
    <r>
      <t>Вахтер</t>
    </r>
    <r>
      <rPr>
        <b/>
        <sz val="16"/>
        <color indexed="10"/>
        <rFont val="Times New Roman"/>
        <family val="1"/>
      </rPr>
      <t xml:space="preserve"> </t>
    </r>
  </si>
  <si>
    <t>Техник по ремонту аппаратуры - 1 ст на бухгалтера</t>
  </si>
  <si>
    <t xml:space="preserve">Приказом  организации от "      "                       2023г  № </t>
  </si>
  <si>
    <t xml:space="preserve">                             на период с 01.09.2023 г. по 31.12.2023г </t>
  </si>
  <si>
    <t xml:space="preserve">Дворник </t>
  </si>
  <si>
    <r>
      <t xml:space="preserve">     </t>
    </r>
    <r>
      <rPr>
        <b/>
        <sz val="16"/>
        <rFont val="Times New Roman"/>
        <family val="1"/>
      </rPr>
      <t>компенсирующая группа</t>
    </r>
  </si>
  <si>
    <r>
      <t>Бухгалтер</t>
    </r>
    <r>
      <rPr>
        <b/>
        <sz val="16"/>
        <color indexed="9"/>
        <rFont val="Times New Roman"/>
        <family val="1"/>
      </rPr>
      <t xml:space="preserve"> </t>
    </r>
  </si>
  <si>
    <r>
      <t>Инструктор по ФИЗО</t>
    </r>
    <r>
      <rPr>
        <b/>
        <sz val="16"/>
        <color indexed="9"/>
        <rFont val="Times New Roman"/>
        <family val="1"/>
      </rPr>
      <t xml:space="preserve"> </t>
    </r>
  </si>
  <si>
    <r>
      <rPr>
        <b/>
        <sz val="16"/>
        <color indexed="10"/>
        <rFont val="Times New Roman"/>
        <family val="1"/>
      </rPr>
      <t xml:space="preserve"> </t>
    </r>
    <r>
      <rPr>
        <b/>
        <sz val="16"/>
        <rFont val="Times New Roman"/>
        <family val="1"/>
      </rPr>
      <t>первая категория</t>
    </r>
  </si>
  <si>
    <t>Воспитатель</t>
  </si>
  <si>
    <r>
      <t xml:space="preserve">Старший воспитатель </t>
    </r>
    <r>
      <rPr>
        <b/>
        <sz val="16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</si>
</sst>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#,##0.00_р_."/>
    <numFmt numFmtId="190" formatCode="0.0"/>
    <numFmt numFmtId="191" formatCode="#,##0.000000"/>
    <numFmt numFmtId="192" formatCode="#,##0.0"/>
    <numFmt numFmtId="193" formatCode="0.000"/>
    <numFmt numFmtId="194" formatCode="0.0000"/>
    <numFmt numFmtId="195" formatCode="0.00000000"/>
    <numFmt numFmtId="196" formatCode="0.0000000"/>
    <numFmt numFmtId="197" formatCode="0.000000"/>
    <numFmt numFmtId="198" formatCode="0.00000"/>
  </numFmts>
  <fonts count="51">
    <font>
      <sz val="10"/>
      <name val="Arial"/>
      <family val="0"/>
    </font>
    <font>
      <b/>
      <sz val="12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color indexed="9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" fillId="10" borderId="0" xfId="0" applyFont="1" applyFill="1" applyAlignment="1">
      <alignment/>
    </xf>
    <xf numFmtId="0" fontId="8" fillId="0" borderId="10" xfId="0" applyFont="1" applyFill="1" applyBorder="1" applyAlignment="1">
      <alignment horizontal="right"/>
    </xf>
    <xf numFmtId="0" fontId="8" fillId="10" borderId="10" xfId="0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 horizontal="center" vertical="center"/>
    </xf>
    <xf numFmtId="4" fontId="7" fillId="1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4" fontId="7" fillId="0" borderId="25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4" fontId="7" fillId="10" borderId="21" xfId="0" applyNumberFormat="1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 wrapText="1"/>
    </xf>
    <xf numFmtId="4" fontId="4" fillId="33" borderId="27" xfId="0" applyNumberFormat="1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/>
    </xf>
    <xf numFmtId="0" fontId="8" fillId="31" borderId="10" xfId="0" applyFont="1" applyFill="1" applyBorder="1" applyAlignment="1">
      <alignment horizontal="right"/>
    </xf>
    <xf numFmtId="4" fontId="7" fillId="0" borderId="28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4" fontId="49" fillId="0" borderId="15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/>
    </xf>
    <xf numFmtId="0" fontId="8" fillId="10" borderId="30" xfId="0" applyFont="1" applyFill="1" applyBorder="1" applyAlignment="1">
      <alignment horizontal="center"/>
    </xf>
    <xf numFmtId="4" fontId="7" fillId="10" borderId="31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50" fillId="0" borderId="0" xfId="0" applyNumberFormat="1" applyFont="1" applyFill="1" applyBorder="1" applyAlignment="1">
      <alignment horizontal="center" vertical="center"/>
    </xf>
    <xf numFmtId="4" fontId="5" fillId="33" borderId="32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49" fontId="50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8" fillId="0" borderId="33" xfId="0" applyFont="1" applyFill="1" applyBorder="1" applyAlignment="1">
      <alignment horizontal="right"/>
    </xf>
    <xf numFmtId="0" fontId="8" fillId="0" borderId="34" xfId="0" applyFont="1" applyFill="1" applyBorder="1" applyAlignment="1">
      <alignment/>
    </xf>
    <xf numFmtId="49" fontId="50" fillId="0" borderId="10" xfId="0" applyNumberFormat="1" applyFont="1" applyFill="1" applyBorder="1" applyAlignment="1">
      <alignment/>
    </xf>
    <xf numFmtId="0" fontId="50" fillId="0" borderId="10" xfId="0" applyNumberFormat="1" applyFont="1" applyFill="1" applyBorder="1" applyAlignment="1">
      <alignment horizontal="right"/>
    </xf>
    <xf numFmtId="0" fontId="8" fillId="0" borderId="35" xfId="0" applyFont="1" applyFill="1" applyBorder="1" applyAlignment="1">
      <alignment/>
    </xf>
    <xf numFmtId="4" fontId="7" fillId="0" borderId="32" xfId="0" applyNumberFormat="1" applyFont="1" applyFill="1" applyBorder="1" applyAlignment="1">
      <alignment horizontal="center" vertical="center"/>
    </xf>
    <xf numFmtId="4" fontId="7" fillId="0" borderId="36" xfId="0" applyNumberFormat="1" applyFont="1" applyFill="1" applyBorder="1" applyAlignment="1">
      <alignment horizontal="center" vertical="center"/>
    </xf>
    <xf numFmtId="4" fontId="7" fillId="10" borderId="22" xfId="0" applyNumberFormat="1" applyFont="1" applyFill="1" applyBorder="1" applyAlignment="1">
      <alignment horizontal="center" vertical="center"/>
    </xf>
    <xf numFmtId="4" fontId="49" fillId="0" borderId="18" xfId="0" applyNumberFormat="1" applyFont="1" applyFill="1" applyBorder="1" applyAlignment="1">
      <alignment horizontal="center" vertical="center"/>
    </xf>
    <xf numFmtId="4" fontId="7" fillId="10" borderId="37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/>
    </xf>
    <xf numFmtId="4" fontId="7" fillId="34" borderId="18" xfId="0" applyNumberFormat="1" applyFont="1" applyFill="1" applyBorder="1" applyAlignment="1">
      <alignment horizontal="center" vertical="center"/>
    </xf>
    <xf numFmtId="4" fontId="7" fillId="10" borderId="18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/>
    </xf>
    <xf numFmtId="4" fontId="7" fillId="0" borderId="39" xfId="0" applyNumberFormat="1" applyFont="1" applyFill="1" applyBorder="1" applyAlignment="1">
      <alignment horizontal="center" vertical="center"/>
    </xf>
    <xf numFmtId="4" fontId="7" fillId="0" borderId="40" xfId="0" applyNumberFormat="1" applyFont="1" applyFill="1" applyBorder="1" applyAlignment="1">
      <alignment horizontal="center" vertical="center"/>
    </xf>
    <xf numFmtId="4" fontId="4" fillId="33" borderId="41" xfId="0" applyNumberFormat="1" applyFont="1" applyFill="1" applyBorder="1" applyAlignment="1">
      <alignment horizontal="center" vertical="center" wrapText="1"/>
    </xf>
    <xf numFmtId="4" fontId="4" fillId="33" borderId="4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4" fontId="4" fillId="33" borderId="37" xfId="0" applyNumberFormat="1" applyFont="1" applyFill="1" applyBorder="1" applyAlignment="1">
      <alignment horizontal="center" vertical="center" wrapText="1"/>
    </xf>
    <xf numFmtId="4" fontId="4" fillId="33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="55" zoomScaleNormal="55" zoomScalePageLayoutView="0" workbookViewId="0" topLeftCell="A1">
      <selection activeCell="A37" sqref="A37"/>
    </sheetView>
  </sheetViews>
  <sheetFormatPr defaultColWidth="9.140625" defaultRowHeight="12.75"/>
  <cols>
    <col min="1" max="1" width="81.421875" style="10" customWidth="1"/>
    <col min="2" max="2" width="14.140625" style="31" customWidth="1"/>
    <col min="3" max="3" width="17.7109375" style="32" customWidth="1"/>
    <col min="4" max="4" width="15.8515625" style="31" customWidth="1"/>
    <col min="5" max="5" width="18.57421875" style="31" customWidth="1"/>
    <col min="6" max="6" width="19.00390625" style="31" customWidth="1"/>
    <col min="7" max="7" width="26.7109375" style="31" customWidth="1"/>
    <col min="8" max="8" width="24.140625" style="31" customWidth="1"/>
    <col min="9" max="9" width="23.8515625" style="31" customWidth="1"/>
    <col min="10" max="10" width="16.421875" style="10" customWidth="1"/>
    <col min="11" max="16384" width="9.140625" style="10" customWidth="1"/>
  </cols>
  <sheetData>
    <row r="1" spans="2:9" s="1" customFormat="1" ht="15.75" thickBot="1">
      <c r="B1" s="14"/>
      <c r="C1" s="14"/>
      <c r="D1" s="14"/>
      <c r="E1" s="14"/>
      <c r="F1" s="14"/>
      <c r="G1" s="14"/>
      <c r="H1" s="14"/>
      <c r="I1" s="15" t="s">
        <v>0</v>
      </c>
    </row>
    <row r="2" spans="2:9" s="1" customFormat="1" ht="15">
      <c r="B2" s="14"/>
      <c r="C2" s="14"/>
      <c r="D2" s="14"/>
      <c r="E2" s="14"/>
      <c r="F2" s="14"/>
      <c r="G2" s="14"/>
      <c r="H2" s="14" t="s">
        <v>1</v>
      </c>
      <c r="I2" s="16" t="s">
        <v>2</v>
      </c>
    </row>
    <row r="3" spans="1:9" s="1" customFormat="1" ht="27" customHeight="1" thickBot="1">
      <c r="A3" s="79" t="s">
        <v>81</v>
      </c>
      <c r="B3" s="79"/>
      <c r="C3" s="79"/>
      <c r="D3" s="79"/>
      <c r="E3" s="79"/>
      <c r="F3" s="79"/>
      <c r="G3" s="79"/>
      <c r="H3" s="17" t="s">
        <v>3</v>
      </c>
      <c r="I3" s="18"/>
    </row>
    <row r="4" spans="1:9" s="1" customFormat="1" ht="5.25" customHeight="1">
      <c r="A4" s="2"/>
      <c r="B4" s="14"/>
      <c r="C4" s="14"/>
      <c r="D4" s="14"/>
      <c r="E4" s="14"/>
      <c r="F4" s="14"/>
      <c r="G4" s="14"/>
      <c r="H4" s="14"/>
      <c r="I4" s="14"/>
    </row>
    <row r="5" spans="2:9" s="1" customFormat="1" ht="19.5" customHeight="1">
      <c r="B5" s="14"/>
      <c r="C5" s="80" t="s">
        <v>4</v>
      </c>
      <c r="D5" s="80"/>
      <c r="E5" s="80"/>
      <c r="F5" s="80"/>
      <c r="G5" s="19"/>
      <c r="H5" s="20"/>
      <c r="I5" s="20"/>
    </row>
    <row r="6" spans="1:9" s="1" customFormat="1" ht="29.25" customHeight="1">
      <c r="A6" s="4" t="s">
        <v>78</v>
      </c>
      <c r="B6" s="21"/>
      <c r="C6" s="22"/>
      <c r="D6" s="23"/>
      <c r="E6" s="23"/>
      <c r="F6" s="24"/>
      <c r="G6" s="24" t="s">
        <v>5</v>
      </c>
      <c r="H6" s="24"/>
      <c r="I6" s="24"/>
    </row>
    <row r="7" spans="1:9" s="1" customFormat="1" ht="22.5" customHeight="1">
      <c r="A7" s="6"/>
      <c r="B7" s="14"/>
      <c r="C7" s="20"/>
      <c r="D7" s="20"/>
      <c r="E7" s="20"/>
      <c r="F7" s="24" t="s">
        <v>84</v>
      </c>
      <c r="G7" s="24"/>
      <c r="H7" s="24"/>
      <c r="I7" s="24"/>
    </row>
    <row r="8" spans="1:9" s="1" customFormat="1" ht="21" customHeight="1">
      <c r="A8" s="81" t="s">
        <v>85</v>
      </c>
      <c r="B8" s="81"/>
      <c r="C8" s="81"/>
      <c r="D8" s="20"/>
      <c r="E8" s="20"/>
      <c r="F8" s="24"/>
      <c r="G8" s="24" t="s">
        <v>6</v>
      </c>
      <c r="H8" s="24">
        <f>B121</f>
        <v>147.05</v>
      </c>
      <c r="I8" s="24" t="s">
        <v>7</v>
      </c>
    </row>
    <row r="9" spans="2:9" s="1" customFormat="1" ht="12" customHeight="1" thickBot="1">
      <c r="B9" s="14"/>
      <c r="C9" s="14"/>
      <c r="D9" s="14"/>
      <c r="E9" s="14"/>
      <c r="F9" s="14"/>
      <c r="G9" s="14"/>
      <c r="H9" s="14"/>
      <c r="I9" s="14"/>
    </row>
    <row r="10" spans="1:9" s="1" customFormat="1" ht="19.5" customHeight="1">
      <c r="A10" s="82" t="s">
        <v>8</v>
      </c>
      <c r="B10" s="77" t="s">
        <v>9</v>
      </c>
      <c r="C10" s="25" t="s">
        <v>10</v>
      </c>
      <c r="D10" s="55" t="s">
        <v>11</v>
      </c>
      <c r="E10" s="55" t="s">
        <v>11</v>
      </c>
      <c r="F10" s="55" t="s">
        <v>12</v>
      </c>
      <c r="G10" s="84" t="s">
        <v>13</v>
      </c>
      <c r="H10" s="77" t="s">
        <v>14</v>
      </c>
      <c r="I10" s="77" t="s">
        <v>15</v>
      </c>
    </row>
    <row r="11" spans="1:9" s="1" customFormat="1" ht="19.5" customHeight="1">
      <c r="A11" s="83"/>
      <c r="B11" s="78"/>
      <c r="C11" s="26" t="s">
        <v>16</v>
      </c>
      <c r="D11" s="56" t="s">
        <v>17</v>
      </c>
      <c r="E11" s="56" t="s">
        <v>17</v>
      </c>
      <c r="F11" s="56" t="s">
        <v>18</v>
      </c>
      <c r="G11" s="85"/>
      <c r="H11" s="78"/>
      <c r="I11" s="78"/>
    </row>
    <row r="12" spans="1:9" s="1" customFormat="1" ht="19.5" customHeight="1">
      <c r="A12" s="83"/>
      <c r="B12" s="78"/>
      <c r="C12" s="26" t="s">
        <v>19</v>
      </c>
      <c r="D12" s="56" t="s">
        <v>20</v>
      </c>
      <c r="E12" s="56" t="s">
        <v>21</v>
      </c>
      <c r="F12" s="56" t="s">
        <v>22</v>
      </c>
      <c r="G12" s="85"/>
      <c r="H12" s="78"/>
      <c r="I12" s="78"/>
    </row>
    <row r="13" spans="1:9" s="1" customFormat="1" ht="19.5" customHeight="1">
      <c r="A13" s="83"/>
      <c r="B13" s="78"/>
      <c r="C13" s="26"/>
      <c r="D13" s="56" t="s">
        <v>23</v>
      </c>
      <c r="E13" s="56" t="s">
        <v>24</v>
      </c>
      <c r="F13" s="57" t="s">
        <v>25</v>
      </c>
      <c r="G13" s="85"/>
      <c r="H13" s="78"/>
      <c r="I13" s="78"/>
    </row>
    <row r="14" spans="1:9" s="1" customFormat="1" ht="34.5" customHeight="1" thickBot="1">
      <c r="A14" s="83"/>
      <c r="B14" s="78"/>
      <c r="C14" s="43"/>
      <c r="D14" s="44" t="s">
        <v>26</v>
      </c>
      <c r="E14" s="44" t="s">
        <v>26</v>
      </c>
      <c r="F14" s="44" t="s">
        <v>26</v>
      </c>
      <c r="G14" s="85"/>
      <c r="H14" s="78"/>
      <c r="I14" s="78"/>
    </row>
    <row r="15" spans="1:9" s="11" customFormat="1" ht="27.75" customHeight="1" thickBot="1">
      <c r="A15" s="45" t="s">
        <v>27</v>
      </c>
      <c r="B15" s="41">
        <f>B16+B17+B18+B19+B21+B22+B20</f>
        <v>5</v>
      </c>
      <c r="C15" s="41"/>
      <c r="D15" s="41"/>
      <c r="E15" s="41"/>
      <c r="F15" s="41"/>
      <c r="G15" s="41">
        <f>G16+G17+G18+G19+G21+G22+G20</f>
        <v>137048.5</v>
      </c>
      <c r="H15" s="41">
        <f>H16+H17+H18+H19+H21+H22+H20</f>
        <v>41114.55</v>
      </c>
      <c r="I15" s="41">
        <f>I16+I17+I18+I19+I21+I22+I20</f>
        <v>178163.05</v>
      </c>
    </row>
    <row r="16" spans="1:9" s="1" customFormat="1" ht="23.25" customHeight="1">
      <c r="A16" s="65" t="s">
        <v>31</v>
      </c>
      <c r="B16" s="66">
        <v>1</v>
      </c>
      <c r="C16" s="66">
        <v>44445</v>
      </c>
      <c r="D16" s="66"/>
      <c r="E16" s="66">
        <f>C16*0.1</f>
        <v>4444.5</v>
      </c>
      <c r="F16" s="66">
        <f>C16+E16+D16</f>
        <v>48889.5</v>
      </c>
      <c r="G16" s="66">
        <f aca="true" t="shared" si="0" ref="G16:G22">F16*B16</f>
        <v>48889.5</v>
      </c>
      <c r="H16" s="66">
        <f aca="true" t="shared" si="1" ref="H16:H22">G16*0.3</f>
        <v>14666.85</v>
      </c>
      <c r="I16" s="67">
        <f aca="true" t="shared" si="2" ref="I16:I22">G16+H16</f>
        <v>63556.35</v>
      </c>
    </row>
    <row r="17" spans="1:9" s="1" customFormat="1" ht="24.75" customHeight="1">
      <c r="A17" s="7" t="s">
        <v>47</v>
      </c>
      <c r="B17" s="28">
        <v>1</v>
      </c>
      <c r="C17" s="28">
        <v>6728</v>
      </c>
      <c r="D17" s="28"/>
      <c r="E17" s="28"/>
      <c r="F17" s="28">
        <f>C17+E17+D17</f>
        <v>6728</v>
      </c>
      <c r="G17" s="28">
        <f t="shared" si="0"/>
        <v>6728</v>
      </c>
      <c r="H17" s="28">
        <f t="shared" si="1"/>
        <v>2018.4</v>
      </c>
      <c r="I17" s="29">
        <f t="shared" si="2"/>
        <v>8746.4</v>
      </c>
    </row>
    <row r="18" spans="1:9" s="1" customFormat="1" ht="24.75" customHeight="1" hidden="1">
      <c r="A18" s="7"/>
      <c r="B18" s="28"/>
      <c r="C18" s="28"/>
      <c r="D18" s="28"/>
      <c r="E18" s="28"/>
      <c r="F18" s="28">
        <f>C18+C18*(D18+E18)</f>
        <v>0</v>
      </c>
      <c r="G18" s="28">
        <f t="shared" si="0"/>
        <v>0</v>
      </c>
      <c r="H18" s="28">
        <f t="shared" si="1"/>
        <v>0</v>
      </c>
      <c r="I18" s="29">
        <f t="shared" si="2"/>
        <v>0</v>
      </c>
    </row>
    <row r="19" spans="1:9" s="1" customFormat="1" ht="24" customHeight="1">
      <c r="A19" s="7" t="s">
        <v>58</v>
      </c>
      <c r="B19" s="28">
        <v>1</v>
      </c>
      <c r="C19" s="28">
        <v>31111</v>
      </c>
      <c r="D19" s="28"/>
      <c r="E19" s="28"/>
      <c r="F19" s="28">
        <f>C19+C19*(D19+E19)</f>
        <v>31111</v>
      </c>
      <c r="G19" s="28">
        <f t="shared" si="0"/>
        <v>31111</v>
      </c>
      <c r="H19" s="28">
        <f t="shared" si="1"/>
        <v>9333.3</v>
      </c>
      <c r="I19" s="29">
        <f t="shared" si="2"/>
        <v>40444.3</v>
      </c>
    </row>
    <row r="20" spans="1:9" s="1" customFormat="1" ht="24" customHeight="1" hidden="1">
      <c r="A20" s="7" t="s">
        <v>77</v>
      </c>
      <c r="B20" s="28">
        <f>0.5-0.5</f>
        <v>0</v>
      </c>
      <c r="C20" s="28">
        <f>C19</f>
        <v>31111</v>
      </c>
      <c r="D20" s="28"/>
      <c r="E20" s="28"/>
      <c r="F20" s="28">
        <f>C20+C20*(D20+E20)</f>
        <v>31111</v>
      </c>
      <c r="G20" s="28">
        <f>F20*B20</f>
        <v>0</v>
      </c>
      <c r="H20" s="28">
        <f>G20*0.3</f>
        <v>0</v>
      </c>
      <c r="I20" s="29">
        <f>G20+H20</f>
        <v>0</v>
      </c>
    </row>
    <row r="21" spans="1:9" s="1" customFormat="1" ht="24" customHeight="1">
      <c r="A21" s="7" t="s">
        <v>59</v>
      </c>
      <c r="B21" s="28">
        <v>1</v>
      </c>
      <c r="C21" s="28">
        <v>10320</v>
      </c>
      <c r="D21" s="28"/>
      <c r="E21" s="28"/>
      <c r="F21" s="28">
        <f>C21+C21*(D21+E21)</f>
        <v>10320</v>
      </c>
      <c r="G21" s="28">
        <f t="shared" si="0"/>
        <v>10320</v>
      </c>
      <c r="H21" s="28">
        <f t="shared" si="1"/>
        <v>3096</v>
      </c>
      <c r="I21" s="29">
        <f t="shared" si="2"/>
        <v>13416</v>
      </c>
    </row>
    <row r="22" spans="1:9" s="1" customFormat="1" ht="25.5" customHeight="1" thickBot="1">
      <c r="A22" s="62" t="s">
        <v>54</v>
      </c>
      <c r="B22" s="47">
        <v>1</v>
      </c>
      <c r="C22" s="47">
        <v>40000</v>
      </c>
      <c r="D22" s="47"/>
      <c r="E22" s="47"/>
      <c r="F22" s="47">
        <f>C22+C22*(D22+E22)</f>
        <v>40000</v>
      </c>
      <c r="G22" s="47">
        <f t="shared" si="0"/>
        <v>40000</v>
      </c>
      <c r="H22" s="47">
        <f t="shared" si="1"/>
        <v>12000</v>
      </c>
      <c r="I22" s="48">
        <f t="shared" si="2"/>
        <v>52000</v>
      </c>
    </row>
    <row r="23" spans="1:9" s="1" customFormat="1" ht="30.75" customHeight="1" thickBot="1">
      <c r="A23" s="42" t="s">
        <v>32</v>
      </c>
      <c r="B23" s="41">
        <f>B26+B25+B34+B41+B50+B54+B58+B60+B63+B70+B46+B24</f>
        <v>67.75</v>
      </c>
      <c r="C23" s="41"/>
      <c r="D23" s="41"/>
      <c r="E23" s="41"/>
      <c r="F23" s="41"/>
      <c r="G23" s="41">
        <f>G26+G25+G34+G41+G50+G54+G58+G60+G63+G70+G46+G24</f>
        <v>1018232.82</v>
      </c>
      <c r="H23" s="41">
        <f>H26+H25+H34+H41+H50+H54+H58+H60+H63+H70+H46+H24</f>
        <v>305469.85</v>
      </c>
      <c r="I23" s="68">
        <f>I26+I25+I34+I41+I50+I54+I58+I60+I63+I70+I46+I24</f>
        <v>1323702.67</v>
      </c>
    </row>
    <row r="24" spans="1:9" s="1" customFormat="1" ht="24.75" customHeight="1">
      <c r="A24" s="38" t="s">
        <v>92</v>
      </c>
      <c r="B24" s="39">
        <f>1+1</f>
        <v>2</v>
      </c>
      <c r="C24" s="39">
        <v>14234</v>
      </c>
      <c r="D24" s="39"/>
      <c r="E24" s="28"/>
      <c r="F24" s="39">
        <f aca="true" t="shared" si="3" ref="F24:F31">C24+E24+D24</f>
        <v>14234</v>
      </c>
      <c r="G24" s="39">
        <f>F24*B24</f>
        <v>28468</v>
      </c>
      <c r="H24" s="39">
        <f aca="true" t="shared" si="4" ref="H24:H30">G24*0.3</f>
        <v>8540.4</v>
      </c>
      <c r="I24" s="40">
        <f>G24+H24</f>
        <v>37008.4</v>
      </c>
    </row>
    <row r="25" spans="1:9" s="1" customFormat="1" ht="24.75" customHeight="1" hidden="1">
      <c r="A25" s="38" t="s">
        <v>52</v>
      </c>
      <c r="B25" s="39">
        <f>1-1</f>
        <v>0</v>
      </c>
      <c r="C25" s="39">
        <v>9447</v>
      </c>
      <c r="D25" s="39"/>
      <c r="E25" s="39"/>
      <c r="F25" s="39">
        <f>C25+E25+D25</f>
        <v>9447</v>
      </c>
      <c r="G25" s="39">
        <f>F25*B25</f>
        <v>0</v>
      </c>
      <c r="H25" s="39">
        <f>G25*0.3</f>
        <v>0</v>
      </c>
      <c r="I25" s="40">
        <f>G25+H25</f>
        <v>0</v>
      </c>
    </row>
    <row r="26" spans="1:9" s="1" customFormat="1" ht="22.5" customHeight="1">
      <c r="A26" s="7" t="s">
        <v>72</v>
      </c>
      <c r="B26" s="28">
        <f>B27+B29+B30+B31+B32+B33</f>
        <v>15.25</v>
      </c>
      <c r="C26" s="28"/>
      <c r="D26" s="28"/>
      <c r="E26" s="28"/>
      <c r="F26" s="28"/>
      <c r="G26" s="28">
        <f>G27+G29+G30+G31+G32+G33</f>
        <v>257928.12</v>
      </c>
      <c r="H26" s="28">
        <f>H27+H29+H30+H31+H32+H33</f>
        <v>77378.44</v>
      </c>
      <c r="I26" s="29">
        <f>I27+I29+I30+I31+I32+I33</f>
        <v>335306.56</v>
      </c>
    </row>
    <row r="27" spans="1:9" s="1" customFormat="1" ht="20.25" customHeight="1">
      <c r="A27" s="12" t="s">
        <v>56</v>
      </c>
      <c r="B27" s="28">
        <v>4.2</v>
      </c>
      <c r="C27" s="28">
        <v>14234</v>
      </c>
      <c r="D27" s="28">
        <f aca="true" t="shared" si="5" ref="D27:D33">C27*0.2</f>
        <v>2846.8</v>
      </c>
      <c r="E27" s="28">
        <f>C27*0.1</f>
        <v>1423.4</v>
      </c>
      <c r="F27" s="28">
        <f t="shared" si="3"/>
        <v>18504.2</v>
      </c>
      <c r="G27" s="28">
        <f>F27*B27</f>
        <v>77717.64</v>
      </c>
      <c r="H27" s="28">
        <f t="shared" si="4"/>
        <v>23315.29</v>
      </c>
      <c r="I27" s="29">
        <f aca="true" t="shared" si="6" ref="I27:I32">G27+H27</f>
        <v>101032.93</v>
      </c>
    </row>
    <row r="28" spans="1:9" s="1" customFormat="1" ht="24.75" customHeight="1" hidden="1">
      <c r="A28" s="12" t="s">
        <v>56</v>
      </c>
      <c r="B28" s="28"/>
      <c r="C28" s="28">
        <v>4916</v>
      </c>
      <c r="D28" s="28">
        <f t="shared" si="5"/>
        <v>983.2</v>
      </c>
      <c r="E28" s="28">
        <f>C28*0.1</f>
        <v>491.6</v>
      </c>
      <c r="F28" s="28">
        <f t="shared" si="3"/>
        <v>6390.8</v>
      </c>
      <c r="G28" s="28">
        <f aca="true" t="shared" si="7" ref="G28:G33">F28*B28</f>
        <v>0</v>
      </c>
      <c r="H28" s="28">
        <f>G28*0.3</f>
        <v>0</v>
      </c>
      <c r="I28" s="29">
        <f t="shared" si="6"/>
        <v>0</v>
      </c>
    </row>
    <row r="29" spans="1:9" s="1" customFormat="1" ht="21" customHeight="1">
      <c r="A29" s="12" t="s">
        <v>56</v>
      </c>
      <c r="B29" s="28">
        <v>4.2</v>
      </c>
      <c r="C29" s="28">
        <v>14234</v>
      </c>
      <c r="D29" s="28">
        <f t="shared" si="5"/>
        <v>2846.8</v>
      </c>
      <c r="E29" s="28"/>
      <c r="F29" s="28">
        <f t="shared" si="3"/>
        <v>17080.8</v>
      </c>
      <c r="G29" s="28">
        <f>F29*B29</f>
        <v>71739.36</v>
      </c>
      <c r="H29" s="28">
        <f t="shared" si="4"/>
        <v>21521.81</v>
      </c>
      <c r="I29" s="29">
        <f t="shared" si="6"/>
        <v>93261.17</v>
      </c>
    </row>
    <row r="30" spans="1:9" s="1" customFormat="1" ht="21" customHeight="1">
      <c r="A30" s="12" t="s">
        <v>35</v>
      </c>
      <c r="B30" s="28">
        <f>6.6+0.25</f>
        <v>6.85</v>
      </c>
      <c r="C30" s="28">
        <v>13196</v>
      </c>
      <c r="D30" s="28">
        <f t="shared" si="5"/>
        <v>2639.2</v>
      </c>
      <c r="E30" s="28"/>
      <c r="F30" s="28">
        <f t="shared" si="3"/>
        <v>15835.2</v>
      </c>
      <c r="G30" s="28">
        <f>F30*B30</f>
        <v>108471.12</v>
      </c>
      <c r="H30" s="28">
        <f t="shared" si="4"/>
        <v>32541.34</v>
      </c>
      <c r="I30" s="29">
        <f t="shared" si="6"/>
        <v>141012.46</v>
      </c>
    </row>
    <row r="31" spans="1:9" s="1" customFormat="1" ht="23.25" customHeight="1" hidden="1">
      <c r="A31" s="12" t="s">
        <v>34</v>
      </c>
      <c r="B31" s="28">
        <f>1.4-1.4</f>
        <v>0</v>
      </c>
      <c r="C31" s="28">
        <v>9738</v>
      </c>
      <c r="D31" s="28">
        <f t="shared" si="5"/>
        <v>1947.6</v>
      </c>
      <c r="E31" s="28"/>
      <c r="F31" s="28">
        <f t="shared" si="3"/>
        <v>11685.6</v>
      </c>
      <c r="G31" s="28">
        <f>F31*B31</f>
        <v>0</v>
      </c>
      <c r="H31" s="28">
        <f>G31*0.3</f>
        <v>0</v>
      </c>
      <c r="I31" s="29">
        <f t="shared" si="6"/>
        <v>0</v>
      </c>
    </row>
    <row r="32" spans="1:9" s="1" customFormat="1" ht="23.25" customHeight="1" hidden="1">
      <c r="A32" s="12"/>
      <c r="B32" s="28"/>
      <c r="C32" s="28"/>
      <c r="D32" s="28"/>
      <c r="E32" s="28"/>
      <c r="F32" s="28">
        <f>C32+E32+D32</f>
        <v>0</v>
      </c>
      <c r="G32" s="28">
        <f t="shared" si="7"/>
        <v>0</v>
      </c>
      <c r="H32" s="28">
        <f>G32*0.3</f>
        <v>0</v>
      </c>
      <c r="I32" s="29">
        <f t="shared" si="6"/>
        <v>0</v>
      </c>
    </row>
    <row r="33" spans="1:9" s="1" customFormat="1" ht="23.25" customHeight="1" hidden="1">
      <c r="A33" s="46" t="s">
        <v>34</v>
      </c>
      <c r="B33" s="28"/>
      <c r="C33" s="28">
        <v>5362</v>
      </c>
      <c r="D33" s="28">
        <f t="shared" si="5"/>
        <v>1072.4</v>
      </c>
      <c r="E33" s="28"/>
      <c r="F33" s="28">
        <f>C33+E33+D33</f>
        <v>6434.4</v>
      </c>
      <c r="G33" s="28">
        <f t="shared" si="7"/>
        <v>0</v>
      </c>
      <c r="H33" s="28">
        <f>G33*C33</f>
        <v>0</v>
      </c>
      <c r="I33" s="29">
        <f>H33*D33</f>
        <v>0</v>
      </c>
    </row>
    <row r="34" spans="1:9" s="1" customFormat="1" ht="22.5" customHeight="1">
      <c r="A34" s="7" t="s">
        <v>91</v>
      </c>
      <c r="B34" s="28">
        <f>B35+B36+B37+B38+B40+B39</f>
        <v>28.5</v>
      </c>
      <c r="C34" s="28"/>
      <c r="D34" s="28"/>
      <c r="E34" s="28"/>
      <c r="F34" s="28">
        <f>F35+F36+F37+F38+F40+F39</f>
        <v>77351.2</v>
      </c>
      <c r="G34" s="28">
        <f>G35+G36+G37+G38+G40+G39</f>
        <v>397398.6</v>
      </c>
      <c r="H34" s="28">
        <f>H35+H36+H37+H38+H40+H39</f>
        <v>119219.58</v>
      </c>
      <c r="I34" s="29">
        <f>I35+I36+I37+I38+I40+I39</f>
        <v>516618.18</v>
      </c>
    </row>
    <row r="35" spans="1:9" s="1" customFormat="1" ht="21" customHeight="1">
      <c r="A35" s="12" t="s">
        <v>56</v>
      </c>
      <c r="B35" s="28">
        <v>1</v>
      </c>
      <c r="C35" s="28">
        <v>14234</v>
      </c>
      <c r="D35" s="28"/>
      <c r="E35" s="28">
        <f>C35*0.1</f>
        <v>1423.4</v>
      </c>
      <c r="F35" s="28">
        <f aca="true" t="shared" si="8" ref="F35:F40">C35+E35+D35</f>
        <v>15657.4</v>
      </c>
      <c r="G35" s="28">
        <f aca="true" t="shared" si="9" ref="G35:G40">F35*B35</f>
        <v>15657.4</v>
      </c>
      <c r="H35" s="28">
        <f aca="true" t="shared" si="10" ref="H35:H40">G35*0.3</f>
        <v>4697.22</v>
      </c>
      <c r="I35" s="29">
        <f aca="true" t="shared" si="11" ref="I35:I40">G35+H35</f>
        <v>20354.62</v>
      </c>
    </row>
    <row r="36" spans="1:9" s="1" customFormat="1" ht="21" customHeight="1">
      <c r="A36" s="12" t="s">
        <v>56</v>
      </c>
      <c r="B36" s="28">
        <f>20.5+0.5</f>
        <v>21</v>
      </c>
      <c r="C36" s="28">
        <v>14234</v>
      </c>
      <c r="D36" s="28"/>
      <c r="E36" s="28"/>
      <c r="F36" s="28">
        <f t="shared" si="8"/>
        <v>14234</v>
      </c>
      <c r="G36" s="28">
        <f t="shared" si="9"/>
        <v>298914</v>
      </c>
      <c r="H36" s="28">
        <f t="shared" si="10"/>
        <v>89674.2</v>
      </c>
      <c r="I36" s="29">
        <f t="shared" si="11"/>
        <v>388588.2</v>
      </c>
    </row>
    <row r="37" spans="1:9" s="1" customFormat="1" ht="21" customHeight="1">
      <c r="A37" s="12" t="s">
        <v>90</v>
      </c>
      <c r="B37" s="28">
        <f>6.5-0.5-0.25-0.75</f>
        <v>5</v>
      </c>
      <c r="C37" s="28">
        <v>13196</v>
      </c>
      <c r="D37" s="28"/>
      <c r="E37" s="28"/>
      <c r="F37" s="28">
        <f t="shared" si="8"/>
        <v>13196</v>
      </c>
      <c r="G37" s="28">
        <f t="shared" si="9"/>
        <v>65980</v>
      </c>
      <c r="H37" s="28">
        <f t="shared" si="10"/>
        <v>19794</v>
      </c>
      <c r="I37" s="29">
        <f t="shared" si="11"/>
        <v>85774</v>
      </c>
    </row>
    <row r="38" spans="1:9" s="1" customFormat="1" ht="21" customHeight="1">
      <c r="A38" s="12" t="s">
        <v>34</v>
      </c>
      <c r="B38" s="28">
        <v>0.25</v>
      </c>
      <c r="C38" s="28">
        <v>11388</v>
      </c>
      <c r="D38" s="28"/>
      <c r="E38" s="28">
        <f>C38*0.1</f>
        <v>1138.8</v>
      </c>
      <c r="F38" s="28">
        <f t="shared" si="8"/>
        <v>12526.8</v>
      </c>
      <c r="G38" s="28">
        <f t="shared" si="9"/>
        <v>3131.7</v>
      </c>
      <c r="H38" s="28">
        <f t="shared" si="10"/>
        <v>939.51</v>
      </c>
      <c r="I38" s="29">
        <f t="shared" si="11"/>
        <v>4071.21</v>
      </c>
    </row>
    <row r="39" spans="1:9" s="1" customFormat="1" ht="21" customHeight="1">
      <c r="A39" s="12" t="s">
        <v>34</v>
      </c>
      <c r="B39" s="28">
        <v>0.75</v>
      </c>
      <c r="C39" s="28">
        <v>11388</v>
      </c>
      <c r="D39" s="28"/>
      <c r="E39" s="28"/>
      <c r="F39" s="28">
        <f t="shared" si="8"/>
        <v>11388</v>
      </c>
      <c r="G39" s="28">
        <f t="shared" si="9"/>
        <v>8541</v>
      </c>
      <c r="H39" s="28">
        <f t="shared" si="10"/>
        <v>2562.3</v>
      </c>
      <c r="I39" s="29">
        <f t="shared" si="11"/>
        <v>11103.3</v>
      </c>
    </row>
    <row r="40" spans="1:9" s="1" customFormat="1" ht="21" customHeight="1">
      <c r="A40" s="12" t="s">
        <v>34</v>
      </c>
      <c r="B40" s="28">
        <f>0.5</f>
        <v>0.5</v>
      </c>
      <c r="C40" s="28">
        <v>10349</v>
      </c>
      <c r="D40" s="28"/>
      <c r="E40" s="28"/>
      <c r="F40" s="28">
        <f t="shared" si="8"/>
        <v>10349</v>
      </c>
      <c r="G40" s="28">
        <f t="shared" si="9"/>
        <v>5174.5</v>
      </c>
      <c r="H40" s="28">
        <f t="shared" si="10"/>
        <v>1552.35</v>
      </c>
      <c r="I40" s="29">
        <f t="shared" si="11"/>
        <v>6726.85</v>
      </c>
    </row>
    <row r="41" spans="1:9" s="8" customFormat="1" ht="19.5" customHeight="1">
      <c r="A41" s="7" t="s">
        <v>68</v>
      </c>
      <c r="B41" s="28">
        <f>B42+B43+B44+B45</f>
        <v>6</v>
      </c>
      <c r="C41" s="28"/>
      <c r="D41" s="28"/>
      <c r="E41" s="28"/>
      <c r="F41" s="28"/>
      <c r="G41" s="28">
        <f>G42+G43+G44+G45</f>
        <v>97824</v>
      </c>
      <c r="H41" s="28">
        <f>H42+H43+H44+H45</f>
        <v>29347.2</v>
      </c>
      <c r="I41" s="29">
        <f>I42+I43+I44+I45</f>
        <v>127171.2</v>
      </c>
    </row>
    <row r="42" spans="1:9" s="8" customFormat="1" ht="19.5" customHeight="1">
      <c r="A42" s="12" t="s">
        <v>39</v>
      </c>
      <c r="B42" s="28">
        <v>4</v>
      </c>
      <c r="C42" s="28">
        <v>14234</v>
      </c>
      <c r="D42" s="28">
        <f>C42*0.2</f>
        <v>2846.8</v>
      </c>
      <c r="E42" s="28"/>
      <c r="F42" s="28">
        <f>C42+E42+D42</f>
        <v>17080.8</v>
      </c>
      <c r="G42" s="28">
        <f>F42*B42</f>
        <v>68323.2</v>
      </c>
      <c r="H42" s="28">
        <f>G42*0.3</f>
        <v>20496.96</v>
      </c>
      <c r="I42" s="29">
        <f>G42+H42</f>
        <v>88820.16</v>
      </c>
    </row>
    <row r="43" spans="1:9" s="1" customFormat="1" ht="21.75" customHeight="1" hidden="1">
      <c r="A43" s="12"/>
      <c r="B43" s="28"/>
      <c r="C43" s="28"/>
      <c r="D43" s="28"/>
      <c r="E43" s="28"/>
      <c r="F43" s="28">
        <f>C43+E43+D43</f>
        <v>0</v>
      </c>
      <c r="G43" s="28">
        <f>F43*B43</f>
        <v>0</v>
      </c>
      <c r="H43" s="28">
        <f>G43*0.3</f>
        <v>0</v>
      </c>
      <c r="I43" s="29">
        <f>G43+H43</f>
        <v>0</v>
      </c>
    </row>
    <row r="44" spans="1:9" s="1" customFormat="1" ht="21.75" customHeight="1">
      <c r="A44" s="12" t="s">
        <v>35</v>
      </c>
      <c r="B44" s="28">
        <f>0.5+0.5</f>
        <v>1</v>
      </c>
      <c r="C44" s="28">
        <v>13196</v>
      </c>
      <c r="D44" s="28">
        <f>C44*0.2</f>
        <v>2639.2</v>
      </c>
      <c r="E44" s="28"/>
      <c r="F44" s="28">
        <f>C44+E44+D44</f>
        <v>15835.2</v>
      </c>
      <c r="G44" s="28">
        <f>F44*B44</f>
        <v>15835.2</v>
      </c>
      <c r="H44" s="28">
        <f>G44*0.3</f>
        <v>4750.56</v>
      </c>
      <c r="I44" s="29">
        <f>G44+H44</f>
        <v>20585.76</v>
      </c>
    </row>
    <row r="45" spans="1:9" s="1" customFormat="1" ht="21.75" customHeight="1">
      <c r="A45" s="12" t="s">
        <v>34</v>
      </c>
      <c r="B45" s="28">
        <v>1</v>
      </c>
      <c r="C45" s="28">
        <v>11388</v>
      </c>
      <c r="D45" s="28">
        <f>C45*0.2</f>
        <v>2277.6</v>
      </c>
      <c r="E45" s="28"/>
      <c r="F45" s="28">
        <f>C45+E45+D45</f>
        <v>13665.6</v>
      </c>
      <c r="G45" s="28">
        <f>F45*B45</f>
        <v>13665.6</v>
      </c>
      <c r="H45" s="28">
        <f>G45*0.3</f>
        <v>4099.68</v>
      </c>
      <c r="I45" s="29">
        <f>G45+H45</f>
        <v>17765.28</v>
      </c>
    </row>
    <row r="46" spans="1:9" s="1" customFormat="1" ht="21.75" customHeight="1">
      <c r="A46" s="58" t="s">
        <v>57</v>
      </c>
      <c r="B46" s="28">
        <f>B47</f>
        <v>3</v>
      </c>
      <c r="C46" s="28"/>
      <c r="D46" s="28"/>
      <c r="E46" s="28"/>
      <c r="F46" s="28">
        <f>F47+F48+F49</f>
        <v>17080.8</v>
      </c>
      <c r="G46" s="28">
        <f>G47+G48+G49</f>
        <v>51242.4</v>
      </c>
      <c r="H46" s="28">
        <f>H47+H48+H49</f>
        <v>15372.72</v>
      </c>
      <c r="I46" s="29">
        <f>I47+I48+I49</f>
        <v>66615.12</v>
      </c>
    </row>
    <row r="47" spans="1:9" s="1" customFormat="1" ht="21.75" customHeight="1">
      <c r="A47" s="12" t="s">
        <v>39</v>
      </c>
      <c r="B47" s="28">
        <v>3</v>
      </c>
      <c r="C47" s="28">
        <v>14234</v>
      </c>
      <c r="D47" s="28">
        <f>C47*0.2</f>
        <v>2846.8</v>
      </c>
      <c r="E47" s="28"/>
      <c r="F47" s="28">
        <f>C47+E47+D47</f>
        <v>17080.8</v>
      </c>
      <c r="G47" s="28">
        <f>F47*B47</f>
        <v>51242.4</v>
      </c>
      <c r="H47" s="28">
        <f>G47*0.3</f>
        <v>15372.72</v>
      </c>
      <c r="I47" s="29">
        <f>G47+H47</f>
        <v>66615.12</v>
      </c>
    </row>
    <row r="48" spans="1:9" s="1" customFormat="1" ht="21.75" customHeight="1" hidden="1">
      <c r="A48" s="12"/>
      <c r="B48" s="28"/>
      <c r="C48" s="28"/>
      <c r="D48" s="28"/>
      <c r="E48" s="28"/>
      <c r="F48" s="28">
        <f>C48+E48+D48</f>
        <v>0</v>
      </c>
      <c r="G48" s="28">
        <f>F48*B48</f>
        <v>0</v>
      </c>
      <c r="H48" s="49">
        <f>G48*0.3</f>
        <v>0</v>
      </c>
      <c r="I48" s="69">
        <f>G48+H48</f>
        <v>0</v>
      </c>
    </row>
    <row r="49" spans="1:9" s="1" customFormat="1" ht="21.75" customHeight="1" hidden="1">
      <c r="A49" s="12"/>
      <c r="B49" s="28"/>
      <c r="C49" s="28"/>
      <c r="D49" s="28"/>
      <c r="E49" s="28"/>
      <c r="F49" s="28">
        <f>C49+E49+D49</f>
        <v>0</v>
      </c>
      <c r="G49" s="28">
        <f>F49*B49</f>
        <v>0</v>
      </c>
      <c r="H49" s="49">
        <f>G49*0.3</f>
        <v>0</v>
      </c>
      <c r="I49" s="69">
        <f>G49+H49</f>
        <v>0</v>
      </c>
    </row>
    <row r="50" spans="1:9" s="1" customFormat="1" ht="21" customHeight="1">
      <c r="A50" s="7" t="s">
        <v>89</v>
      </c>
      <c r="B50" s="28">
        <f>B52+B53+B51</f>
        <v>2.25</v>
      </c>
      <c r="C50" s="28"/>
      <c r="D50" s="28"/>
      <c r="E50" s="28"/>
      <c r="F50" s="28">
        <f>F52+F53+F51</f>
        <v>44866.4</v>
      </c>
      <c r="G50" s="28">
        <f>G52+G53+G51</f>
        <v>32660.1</v>
      </c>
      <c r="H50" s="28">
        <f>H52+H53+H51</f>
        <v>9798.03</v>
      </c>
      <c r="I50" s="29">
        <f>I52+I53+I51</f>
        <v>42458.13</v>
      </c>
    </row>
    <row r="51" spans="1:9" s="1" customFormat="1" ht="21" customHeight="1">
      <c r="A51" s="7"/>
      <c r="B51" s="28">
        <v>0.75</v>
      </c>
      <c r="C51" s="28">
        <v>13196</v>
      </c>
      <c r="D51" s="28"/>
      <c r="E51" s="28">
        <f>C51*0.1</f>
        <v>1319.6</v>
      </c>
      <c r="F51" s="28">
        <f>C51+E51+D51</f>
        <v>14515.6</v>
      </c>
      <c r="G51" s="28">
        <f>F51*B51</f>
        <v>10886.7</v>
      </c>
      <c r="H51" s="28">
        <f>G51*0.3</f>
        <v>3266.01</v>
      </c>
      <c r="I51" s="29">
        <f>G51+H51</f>
        <v>14152.71</v>
      </c>
    </row>
    <row r="52" spans="1:9" s="1" customFormat="1" ht="21" customHeight="1">
      <c r="A52" s="59"/>
      <c r="B52" s="28">
        <f>1.5-1+0.5</f>
        <v>1</v>
      </c>
      <c r="C52" s="28">
        <v>13196</v>
      </c>
      <c r="D52" s="28"/>
      <c r="E52" s="28"/>
      <c r="F52" s="28">
        <f>C52+E52+D52</f>
        <v>13196</v>
      </c>
      <c r="G52" s="28">
        <f>F52*B52</f>
        <v>13196</v>
      </c>
      <c r="H52" s="28">
        <f>G52*0.3</f>
        <v>3958.8</v>
      </c>
      <c r="I52" s="29">
        <f>G52+H52</f>
        <v>17154.8</v>
      </c>
    </row>
    <row r="53" spans="1:9" s="1" customFormat="1" ht="21" customHeight="1">
      <c r="A53" s="60" t="s">
        <v>73</v>
      </c>
      <c r="B53" s="28">
        <v>0.5</v>
      </c>
      <c r="C53" s="28">
        <v>13196</v>
      </c>
      <c r="D53" s="28">
        <f>C53*0.2</f>
        <v>2639.2</v>
      </c>
      <c r="E53" s="28">
        <f>C53*0.1</f>
        <v>1319.6</v>
      </c>
      <c r="F53" s="28">
        <f>C53+E53+D53</f>
        <v>17154.8</v>
      </c>
      <c r="G53" s="28">
        <f>F53*B53</f>
        <v>8577.4</v>
      </c>
      <c r="H53" s="28">
        <f>G53*0.3</f>
        <v>2573.22</v>
      </c>
      <c r="I53" s="29">
        <f>G53+H53</f>
        <v>11150.62</v>
      </c>
    </row>
    <row r="54" spans="1:9" s="1" customFormat="1" ht="26.25" customHeight="1">
      <c r="A54" s="7" t="s">
        <v>79</v>
      </c>
      <c r="B54" s="28">
        <f>B55+B56+B57</f>
        <v>2.25</v>
      </c>
      <c r="C54" s="28"/>
      <c r="D54" s="28"/>
      <c r="E54" s="28">
        <f>E55</f>
        <v>0</v>
      </c>
      <c r="F54" s="28">
        <f>F55+F56+F57</f>
        <v>29031.2</v>
      </c>
      <c r="G54" s="28">
        <f>G55+G56+G57</f>
        <v>31010.6</v>
      </c>
      <c r="H54" s="28">
        <f>H55+H56+H57</f>
        <v>9303.18</v>
      </c>
      <c r="I54" s="29">
        <f>I55+I56+I57</f>
        <v>40313.78</v>
      </c>
    </row>
    <row r="55" spans="1:9" s="1" customFormat="1" ht="21" customHeight="1" hidden="1">
      <c r="A55" s="60"/>
      <c r="B55" s="28"/>
      <c r="C55" s="28"/>
      <c r="D55" s="28"/>
      <c r="E55" s="28"/>
      <c r="F55" s="28">
        <f>C55+E55+D55</f>
        <v>0</v>
      </c>
      <c r="G55" s="28">
        <f>F55*B55</f>
        <v>0</v>
      </c>
      <c r="H55" s="28">
        <f>G55*0.3</f>
        <v>0</v>
      </c>
      <c r="I55" s="29">
        <f>G55+H55</f>
        <v>0</v>
      </c>
    </row>
    <row r="56" spans="1:9" s="1" customFormat="1" ht="21" customHeight="1">
      <c r="A56" s="59"/>
      <c r="B56" s="28">
        <f>1.5+0.25</f>
        <v>1.75</v>
      </c>
      <c r="C56" s="28">
        <v>13196</v>
      </c>
      <c r="D56" s="28"/>
      <c r="E56" s="28"/>
      <c r="F56" s="28">
        <f>C56+E56+D56</f>
        <v>13196</v>
      </c>
      <c r="G56" s="28">
        <f>F56*B56</f>
        <v>23093</v>
      </c>
      <c r="H56" s="28">
        <f>G56*0.3</f>
        <v>6927.9</v>
      </c>
      <c r="I56" s="29">
        <f>G56+H56</f>
        <v>30020.9</v>
      </c>
    </row>
    <row r="57" spans="1:9" s="1" customFormat="1" ht="21" customHeight="1">
      <c r="A57" s="60" t="s">
        <v>73</v>
      </c>
      <c r="B57" s="28">
        <v>0.5</v>
      </c>
      <c r="C57" s="28">
        <v>13196</v>
      </c>
      <c r="D57" s="28">
        <f>C57*0.2</f>
        <v>2639.2</v>
      </c>
      <c r="E57" s="28"/>
      <c r="F57" s="28">
        <f>C57+E57+D57</f>
        <v>15835.2</v>
      </c>
      <c r="G57" s="28">
        <f>F57*B57</f>
        <v>7917.6</v>
      </c>
      <c r="H57" s="28">
        <f>G57*0.3</f>
        <v>2375.28</v>
      </c>
      <c r="I57" s="29">
        <f>G57+H57</f>
        <v>10292.88</v>
      </c>
    </row>
    <row r="58" spans="1:9" s="1" customFormat="1" ht="22.5" customHeight="1">
      <c r="A58" s="7" t="s">
        <v>74</v>
      </c>
      <c r="B58" s="28">
        <f>B59</f>
        <v>0.75</v>
      </c>
      <c r="C58" s="28"/>
      <c r="D58" s="28"/>
      <c r="E58" s="28"/>
      <c r="F58" s="28">
        <f>F59</f>
        <v>17154.8</v>
      </c>
      <c r="G58" s="28">
        <f>G59</f>
        <v>12866.1</v>
      </c>
      <c r="H58" s="28">
        <f>H59</f>
        <v>3859.83</v>
      </c>
      <c r="I58" s="29">
        <f>I59</f>
        <v>16725.93</v>
      </c>
    </row>
    <row r="59" spans="1:9" s="1" customFormat="1" ht="23.25" customHeight="1">
      <c r="A59" s="12" t="s">
        <v>33</v>
      </c>
      <c r="B59" s="28">
        <v>0.75</v>
      </c>
      <c r="C59" s="28">
        <v>13196</v>
      </c>
      <c r="D59" s="28">
        <f>C59*0.2</f>
        <v>2639.2</v>
      </c>
      <c r="E59" s="28">
        <f>C59*0.1</f>
        <v>1319.6</v>
      </c>
      <c r="F59" s="28">
        <f>C59+E59+D59</f>
        <v>17154.8</v>
      </c>
      <c r="G59" s="28">
        <f>F59*B59</f>
        <v>12866.1</v>
      </c>
      <c r="H59" s="28">
        <f>G59*0.3</f>
        <v>3859.83</v>
      </c>
      <c r="I59" s="29">
        <f>G59+H59</f>
        <v>16725.93</v>
      </c>
    </row>
    <row r="60" spans="1:9" s="5" customFormat="1" ht="22.5">
      <c r="A60" s="7" t="s">
        <v>75</v>
      </c>
      <c r="B60" s="28">
        <f>B61+B62</f>
        <v>3.5</v>
      </c>
      <c r="C60" s="28"/>
      <c r="D60" s="28"/>
      <c r="E60" s="28"/>
      <c r="F60" s="28">
        <f>F61+F62</f>
        <v>27711.6</v>
      </c>
      <c r="G60" s="28">
        <f>G61+G62</f>
        <v>50474.7</v>
      </c>
      <c r="H60" s="28">
        <f>H61+H62</f>
        <v>15142.41</v>
      </c>
      <c r="I60" s="29">
        <f>I61+I62</f>
        <v>65617.11</v>
      </c>
    </row>
    <row r="61" spans="1:9" ht="22.5">
      <c r="A61" s="12" t="s">
        <v>33</v>
      </c>
      <c r="B61" s="28">
        <f>1.25+1.75+0.25</f>
        <v>3.25</v>
      </c>
      <c r="C61" s="28">
        <v>13196</v>
      </c>
      <c r="D61" s="28"/>
      <c r="E61" s="28">
        <f>C61*0.1</f>
        <v>1319.6</v>
      </c>
      <c r="F61" s="28">
        <f>C61+E61+D61</f>
        <v>14515.6</v>
      </c>
      <c r="G61" s="28">
        <f>F61*B61</f>
        <v>47175.7</v>
      </c>
      <c r="H61" s="28">
        <f>G61*0.3</f>
        <v>14152.71</v>
      </c>
      <c r="I61" s="29">
        <f>G61+H61</f>
        <v>61328.41</v>
      </c>
    </row>
    <row r="62" spans="1:9" ht="22.5">
      <c r="A62" s="12" t="s">
        <v>33</v>
      </c>
      <c r="B62" s="28">
        <v>0.25</v>
      </c>
      <c r="C62" s="28">
        <v>13196</v>
      </c>
      <c r="D62" s="28"/>
      <c r="E62" s="28"/>
      <c r="F62" s="28">
        <f>C62+E62+D62</f>
        <v>13196</v>
      </c>
      <c r="G62" s="28">
        <f>F62*B62</f>
        <v>3299</v>
      </c>
      <c r="H62" s="28">
        <f>G62*0.3</f>
        <v>989.7</v>
      </c>
      <c r="I62" s="29">
        <f>G62+H62</f>
        <v>4288.7</v>
      </c>
    </row>
    <row r="63" spans="1:9" ht="22.5">
      <c r="A63" s="7" t="s">
        <v>76</v>
      </c>
      <c r="B63" s="28">
        <f>B64+B69+B65+B66+B68+B67</f>
        <v>3</v>
      </c>
      <c r="C63" s="28"/>
      <c r="D63" s="28"/>
      <c r="E63" s="28"/>
      <c r="F63" s="28">
        <f>F64+F69+F65+F66+F68+F67</f>
        <v>76658.6</v>
      </c>
      <c r="G63" s="28">
        <f>G64+G69+G65+G66+G68+G67</f>
        <v>40567.7</v>
      </c>
      <c r="H63" s="28">
        <f>H64+H69+H65+H66+H68+H67</f>
        <v>12170.31</v>
      </c>
      <c r="I63" s="29">
        <f>I64+I69+I65+I66+I68+I67</f>
        <v>52738.01</v>
      </c>
    </row>
    <row r="64" spans="1:9" ht="22.5">
      <c r="A64" s="12" t="s">
        <v>33</v>
      </c>
      <c r="B64" s="28">
        <f>0.5</f>
        <v>0.5</v>
      </c>
      <c r="C64" s="28">
        <v>14234</v>
      </c>
      <c r="D64" s="28"/>
      <c r="E64" s="28">
        <f>C64*0.1</f>
        <v>1423.4</v>
      </c>
      <c r="F64" s="28">
        <f aca="true" t="shared" si="12" ref="F64:F69">C64+E64+D64</f>
        <v>15657.4</v>
      </c>
      <c r="G64" s="28">
        <f aca="true" t="shared" si="13" ref="G64:G69">F64*B64</f>
        <v>7828.7</v>
      </c>
      <c r="H64" s="28">
        <f aca="true" t="shared" si="14" ref="H64:H69">G64*0.3</f>
        <v>2348.61</v>
      </c>
      <c r="I64" s="29">
        <f aca="true" t="shared" si="15" ref="I64:I69">G64+H64</f>
        <v>10177.31</v>
      </c>
    </row>
    <row r="65" spans="1:9" ht="22.5">
      <c r="A65" s="12" t="s">
        <v>33</v>
      </c>
      <c r="B65" s="28">
        <f>1+0.75-0.25</f>
        <v>1.5</v>
      </c>
      <c r="C65" s="28">
        <v>14234</v>
      </c>
      <c r="D65" s="28"/>
      <c r="E65" s="28"/>
      <c r="F65" s="28">
        <f t="shared" si="12"/>
        <v>14234</v>
      </c>
      <c r="G65" s="28">
        <f t="shared" si="13"/>
        <v>21351</v>
      </c>
      <c r="H65" s="28">
        <f t="shared" si="14"/>
        <v>6405.3</v>
      </c>
      <c r="I65" s="29">
        <f t="shared" si="15"/>
        <v>27756.3</v>
      </c>
    </row>
    <row r="66" spans="1:9" ht="22.5" customHeight="1" hidden="1">
      <c r="A66" s="12" t="s">
        <v>35</v>
      </c>
      <c r="B66" s="28">
        <f>0.5-0.5</f>
        <v>0</v>
      </c>
      <c r="C66" s="28">
        <v>11996</v>
      </c>
      <c r="D66" s="28"/>
      <c r="E66" s="28"/>
      <c r="F66" s="28">
        <f t="shared" si="12"/>
        <v>11996</v>
      </c>
      <c r="G66" s="28">
        <f t="shared" si="13"/>
        <v>0</v>
      </c>
      <c r="H66" s="28">
        <f t="shared" si="14"/>
        <v>0</v>
      </c>
      <c r="I66" s="29">
        <f t="shared" si="15"/>
        <v>0</v>
      </c>
    </row>
    <row r="67" spans="1:9" ht="22.5" hidden="1">
      <c r="A67" s="12" t="s">
        <v>35</v>
      </c>
      <c r="B67" s="28">
        <v>0</v>
      </c>
      <c r="C67" s="28">
        <v>11996</v>
      </c>
      <c r="D67" s="28"/>
      <c r="E67" s="28"/>
      <c r="F67" s="28">
        <f>C67+E67+D67</f>
        <v>11996</v>
      </c>
      <c r="G67" s="28">
        <f>F67*B67</f>
        <v>0</v>
      </c>
      <c r="H67" s="28">
        <f>G67*0.3</f>
        <v>0</v>
      </c>
      <c r="I67" s="29">
        <f>G67+H67</f>
        <v>0</v>
      </c>
    </row>
    <row r="68" spans="1:9" ht="22.5" hidden="1">
      <c r="A68" s="12" t="s">
        <v>34</v>
      </c>
      <c r="B68" s="28">
        <f>0.25-0.25</f>
        <v>0</v>
      </c>
      <c r="C68" s="28">
        <v>10352</v>
      </c>
      <c r="D68" s="28"/>
      <c r="E68" s="28">
        <f>C68*0.1</f>
        <v>1035.2</v>
      </c>
      <c r="F68" s="28">
        <f t="shared" si="12"/>
        <v>11387.2</v>
      </c>
      <c r="G68" s="28">
        <f t="shared" si="13"/>
        <v>0</v>
      </c>
      <c r="H68" s="28">
        <f t="shared" si="14"/>
        <v>0</v>
      </c>
      <c r="I68" s="29">
        <f t="shared" si="15"/>
        <v>0</v>
      </c>
    </row>
    <row r="69" spans="1:9" ht="22.5">
      <c r="A69" s="12" t="s">
        <v>34</v>
      </c>
      <c r="B69" s="28">
        <f>0.75+1+0.5-0.5-0.75</f>
        <v>1</v>
      </c>
      <c r="C69" s="28">
        <v>11388</v>
      </c>
      <c r="D69" s="28"/>
      <c r="E69" s="28"/>
      <c r="F69" s="28">
        <f t="shared" si="12"/>
        <v>11388</v>
      </c>
      <c r="G69" s="28">
        <f t="shared" si="13"/>
        <v>11388</v>
      </c>
      <c r="H69" s="28">
        <f t="shared" si="14"/>
        <v>3416.4</v>
      </c>
      <c r="I69" s="29">
        <f t="shared" si="15"/>
        <v>14804.4</v>
      </c>
    </row>
    <row r="70" spans="1:9" ht="22.5">
      <c r="A70" s="58" t="s">
        <v>38</v>
      </c>
      <c r="B70" s="28">
        <f>B72+B71</f>
        <v>1.25</v>
      </c>
      <c r="C70" s="28"/>
      <c r="D70" s="28"/>
      <c r="E70" s="28"/>
      <c r="F70" s="28">
        <f>F72+F71</f>
        <v>14234</v>
      </c>
      <c r="G70" s="28">
        <f>G72+G71</f>
        <v>17792.5</v>
      </c>
      <c r="H70" s="28">
        <f>H72+H71</f>
        <v>5337.75</v>
      </c>
      <c r="I70" s="29">
        <f>I72+I71</f>
        <v>23130.25</v>
      </c>
    </row>
    <row r="71" spans="1:9" ht="22.5" hidden="1">
      <c r="A71" s="61" t="s">
        <v>33</v>
      </c>
      <c r="B71" s="33"/>
      <c r="C71" s="33"/>
      <c r="D71" s="33"/>
      <c r="E71" s="28">
        <f>C71*0.1</f>
        <v>0</v>
      </c>
      <c r="F71" s="28">
        <f>C71+E71+D71</f>
        <v>0</v>
      </c>
      <c r="G71" s="28">
        <f>F71*B71</f>
        <v>0</v>
      </c>
      <c r="H71" s="28">
        <f>G71*0.3</f>
        <v>0</v>
      </c>
      <c r="I71" s="29">
        <f>G71+H71</f>
        <v>0</v>
      </c>
    </row>
    <row r="72" spans="1:9" ht="23.25" thickBot="1">
      <c r="A72" s="61" t="s">
        <v>33</v>
      </c>
      <c r="B72" s="33">
        <f>0.75+0.5</f>
        <v>1.25</v>
      </c>
      <c r="C72" s="33">
        <v>14234</v>
      </c>
      <c r="D72" s="33"/>
      <c r="E72" s="33"/>
      <c r="F72" s="33">
        <f>C72+E72+D72</f>
        <v>14234</v>
      </c>
      <c r="G72" s="33">
        <f>F72*B72</f>
        <v>17792.5</v>
      </c>
      <c r="H72" s="33">
        <f>G72*0.3</f>
        <v>5337.75</v>
      </c>
      <c r="I72" s="34">
        <f>G72+H72</f>
        <v>23130.25</v>
      </c>
    </row>
    <row r="73" spans="1:9" ht="22.5">
      <c r="A73" s="51" t="s">
        <v>28</v>
      </c>
      <c r="B73" s="52">
        <f>B76+B77+B80+B82+B90+B94+B95+B97+B74+B75+B84+B86+B88</f>
        <v>39.5</v>
      </c>
      <c r="C73" s="52"/>
      <c r="D73" s="52"/>
      <c r="E73" s="52"/>
      <c r="F73" s="52"/>
      <c r="G73" s="52">
        <f>G76+G77+G80+G82+G90+G94+G95+G97+G74+G75+G84+G86+G88</f>
        <v>299542.5</v>
      </c>
      <c r="H73" s="52">
        <f>H76+H77+H80+H82+H90+H94+H95+H97+H74+H75+H84+H86+H88</f>
        <v>89862.76</v>
      </c>
      <c r="I73" s="70">
        <f>I76+I77+I80+I82+I90+I94+I95+I97+I74+I75+I84+I86+I88</f>
        <v>389405.26</v>
      </c>
    </row>
    <row r="74" spans="1:9" s="50" customFormat="1" ht="22.5">
      <c r="A74" s="71" t="s">
        <v>55</v>
      </c>
      <c r="B74" s="28">
        <v>0.5</v>
      </c>
      <c r="C74" s="28">
        <v>5607</v>
      </c>
      <c r="D74" s="28"/>
      <c r="E74" s="28"/>
      <c r="F74" s="28">
        <f>C74+E74+D74</f>
        <v>5607</v>
      </c>
      <c r="G74" s="28">
        <f>F74*B74</f>
        <v>2803.5</v>
      </c>
      <c r="H74" s="53">
        <f>G74*0.3</f>
        <v>841.05</v>
      </c>
      <c r="I74" s="72">
        <f>G74+H74</f>
        <v>3644.55</v>
      </c>
    </row>
    <row r="75" spans="1:9" s="50" customFormat="1" ht="22.5">
      <c r="A75" s="71" t="s">
        <v>88</v>
      </c>
      <c r="B75" s="28">
        <f>2+0.5</f>
        <v>2.5</v>
      </c>
      <c r="C75" s="28">
        <v>10317</v>
      </c>
      <c r="D75" s="28"/>
      <c r="E75" s="28"/>
      <c r="F75" s="28">
        <f>C75+E75+D75</f>
        <v>10317</v>
      </c>
      <c r="G75" s="28">
        <f>F75*B75</f>
        <v>25792.5</v>
      </c>
      <c r="H75" s="53">
        <f>G75*0.3</f>
        <v>7737.75</v>
      </c>
      <c r="I75" s="72">
        <f>G75+H75</f>
        <v>33530.25</v>
      </c>
    </row>
    <row r="76" spans="1:9" ht="22.5">
      <c r="A76" s="38" t="s">
        <v>36</v>
      </c>
      <c r="B76" s="39">
        <v>1</v>
      </c>
      <c r="C76" s="39">
        <v>5607</v>
      </c>
      <c r="D76" s="39"/>
      <c r="E76" s="39"/>
      <c r="F76" s="39">
        <f aca="true" t="shared" si="16" ref="F76:F81">C76+E76+D76</f>
        <v>5607</v>
      </c>
      <c r="G76" s="39">
        <f>F76*B76</f>
        <v>5607</v>
      </c>
      <c r="H76" s="39">
        <f>G76*0.3</f>
        <v>1682.1</v>
      </c>
      <c r="I76" s="40">
        <f>G76+H76</f>
        <v>7289.1</v>
      </c>
    </row>
    <row r="77" spans="1:9" ht="22.5">
      <c r="A77" s="7" t="s">
        <v>40</v>
      </c>
      <c r="B77" s="28">
        <f>B78+B79</f>
        <v>3</v>
      </c>
      <c r="C77" s="28"/>
      <c r="D77" s="28"/>
      <c r="E77" s="28"/>
      <c r="F77" s="28"/>
      <c r="G77" s="28">
        <f>G78+G79</f>
        <v>29313.9</v>
      </c>
      <c r="H77" s="28">
        <f>H78+H79</f>
        <v>8794.17</v>
      </c>
      <c r="I77" s="29">
        <f>I78+I79</f>
        <v>38108.07</v>
      </c>
    </row>
    <row r="78" spans="1:9" ht="22.5">
      <c r="A78" s="12"/>
      <c r="B78" s="28">
        <v>1.5</v>
      </c>
      <c r="C78" s="28">
        <v>8883</v>
      </c>
      <c r="D78" s="28">
        <f>C78*20%</f>
        <v>1776.6</v>
      </c>
      <c r="E78" s="28"/>
      <c r="F78" s="28">
        <f t="shared" si="16"/>
        <v>10659.6</v>
      </c>
      <c r="G78" s="28">
        <f>F78*B78</f>
        <v>15989.4</v>
      </c>
      <c r="H78" s="28">
        <f>G78*0.3</f>
        <v>4796.82</v>
      </c>
      <c r="I78" s="29">
        <f>G78+H78</f>
        <v>20786.22</v>
      </c>
    </row>
    <row r="79" spans="1:9" ht="24" customHeight="1">
      <c r="A79" s="12"/>
      <c r="B79" s="28">
        <v>1.5</v>
      </c>
      <c r="C79" s="28">
        <v>8883</v>
      </c>
      <c r="D79" s="28"/>
      <c r="E79" s="28"/>
      <c r="F79" s="28">
        <f t="shared" si="16"/>
        <v>8883</v>
      </c>
      <c r="G79" s="28">
        <f>F79*B79</f>
        <v>13324.5</v>
      </c>
      <c r="H79" s="28">
        <f>G79*0.3</f>
        <v>3997.35</v>
      </c>
      <c r="I79" s="29">
        <f>G79+H79</f>
        <v>17321.85</v>
      </c>
    </row>
    <row r="80" spans="1:9" ht="22.5">
      <c r="A80" s="7" t="s">
        <v>49</v>
      </c>
      <c r="B80" s="28">
        <f>B81</f>
        <v>1</v>
      </c>
      <c r="C80" s="28"/>
      <c r="D80" s="28"/>
      <c r="E80" s="28"/>
      <c r="F80" s="28">
        <f>F81</f>
        <v>9363.3</v>
      </c>
      <c r="G80" s="28">
        <f>G81</f>
        <v>9363.3</v>
      </c>
      <c r="H80" s="28">
        <f>H81</f>
        <v>2808.99</v>
      </c>
      <c r="I80" s="29">
        <f>I81</f>
        <v>12172.29</v>
      </c>
    </row>
    <row r="81" spans="1:9" ht="22.5">
      <c r="A81" s="12"/>
      <c r="B81" s="28">
        <v>1</v>
      </c>
      <c r="C81" s="28">
        <v>8142</v>
      </c>
      <c r="D81" s="28">
        <f>C81*15%</f>
        <v>1221.3</v>
      </c>
      <c r="E81" s="28"/>
      <c r="F81" s="28">
        <f t="shared" si="16"/>
        <v>9363.3</v>
      </c>
      <c r="G81" s="28">
        <f>F81*B81</f>
        <v>9363.3</v>
      </c>
      <c r="H81" s="28">
        <f>G81*0.3</f>
        <v>2808.99</v>
      </c>
      <c r="I81" s="29">
        <f>G81+H81</f>
        <v>12172.29</v>
      </c>
    </row>
    <row r="82" spans="1:9" ht="22.5">
      <c r="A82" s="7" t="s">
        <v>50</v>
      </c>
      <c r="B82" s="28">
        <f>B83</f>
        <v>1</v>
      </c>
      <c r="C82" s="28"/>
      <c r="D82" s="28"/>
      <c r="E82" s="28"/>
      <c r="F82" s="28"/>
      <c r="G82" s="28">
        <f>G83</f>
        <v>9363.3</v>
      </c>
      <c r="H82" s="28">
        <f>H83</f>
        <v>2808.99</v>
      </c>
      <c r="I82" s="29">
        <f>I83</f>
        <v>12172.29</v>
      </c>
    </row>
    <row r="83" spans="1:9" ht="22.5">
      <c r="A83" s="12"/>
      <c r="B83" s="28">
        <v>1</v>
      </c>
      <c r="C83" s="28">
        <v>8142</v>
      </c>
      <c r="D83" s="28">
        <f>C83*15%</f>
        <v>1221.3</v>
      </c>
      <c r="E83" s="28"/>
      <c r="F83" s="28">
        <f>C83+E83+D83</f>
        <v>9363.3</v>
      </c>
      <c r="G83" s="28">
        <f>F83*B83</f>
        <v>9363.3</v>
      </c>
      <c r="H83" s="28">
        <f>G83*0.3</f>
        <v>2808.99</v>
      </c>
      <c r="I83" s="29">
        <f>G83+H83</f>
        <v>12172.29</v>
      </c>
    </row>
    <row r="84" spans="1:9" ht="22.5">
      <c r="A84" s="7" t="s">
        <v>60</v>
      </c>
      <c r="B84" s="28">
        <f>B85</f>
        <v>1.25</v>
      </c>
      <c r="C84" s="28"/>
      <c r="D84" s="28"/>
      <c r="E84" s="28"/>
      <c r="F84" s="28"/>
      <c r="G84" s="28">
        <f>G85</f>
        <v>9575.19</v>
      </c>
      <c r="H84" s="28">
        <f>H85</f>
        <v>2872.56</v>
      </c>
      <c r="I84" s="29">
        <f>I85</f>
        <v>12447.75</v>
      </c>
    </row>
    <row r="85" spans="1:9" ht="22.5">
      <c r="A85" s="12"/>
      <c r="B85" s="28">
        <v>1.25</v>
      </c>
      <c r="C85" s="28">
        <v>6661</v>
      </c>
      <c r="D85" s="28">
        <f>C85*15%</f>
        <v>999.15</v>
      </c>
      <c r="E85" s="28"/>
      <c r="F85" s="28">
        <f>C85+E85+D85</f>
        <v>7660.15</v>
      </c>
      <c r="G85" s="28">
        <f>F85*B85</f>
        <v>9575.19</v>
      </c>
      <c r="H85" s="28">
        <f>G85*0.3</f>
        <v>2872.56</v>
      </c>
      <c r="I85" s="29">
        <f>G85+H85</f>
        <v>12447.75</v>
      </c>
    </row>
    <row r="86" spans="1:9" ht="22.5">
      <c r="A86" s="7" t="s">
        <v>62</v>
      </c>
      <c r="B86" s="28">
        <f>B87</f>
        <v>0.75</v>
      </c>
      <c r="C86" s="28"/>
      <c r="D86" s="28"/>
      <c r="E86" s="28"/>
      <c r="F86" s="28"/>
      <c r="G86" s="28">
        <f>G87</f>
        <v>4995.75</v>
      </c>
      <c r="H86" s="28">
        <f>H87</f>
        <v>1498.73</v>
      </c>
      <c r="I86" s="29">
        <f>I87</f>
        <v>6494.48</v>
      </c>
    </row>
    <row r="87" spans="1:9" ht="22.5">
      <c r="A87" s="12"/>
      <c r="B87" s="28">
        <v>0.75</v>
      </c>
      <c r="C87" s="28">
        <v>6661</v>
      </c>
      <c r="D87" s="28"/>
      <c r="E87" s="28"/>
      <c r="F87" s="28">
        <f>C87+E87+D87</f>
        <v>6661</v>
      </c>
      <c r="G87" s="28">
        <f>F87*B87</f>
        <v>4995.75</v>
      </c>
      <c r="H87" s="28">
        <f>G87*0.3</f>
        <v>1498.73</v>
      </c>
      <c r="I87" s="29">
        <f>G87+H87</f>
        <v>6494.48</v>
      </c>
    </row>
    <row r="88" spans="1:9" ht="22.5">
      <c r="A88" s="7" t="s">
        <v>61</v>
      </c>
      <c r="B88" s="28">
        <f>B89</f>
        <v>1.5</v>
      </c>
      <c r="C88" s="28"/>
      <c r="D88" s="28"/>
      <c r="E88" s="28"/>
      <c r="F88" s="28"/>
      <c r="G88" s="28">
        <f>G89</f>
        <v>9991.5</v>
      </c>
      <c r="H88" s="28">
        <f>H89</f>
        <v>2997.45</v>
      </c>
      <c r="I88" s="29">
        <f>I89</f>
        <v>12988.95</v>
      </c>
    </row>
    <row r="89" spans="1:9" ht="22.5">
      <c r="A89" s="12"/>
      <c r="B89" s="28">
        <f>1.5</f>
        <v>1.5</v>
      </c>
      <c r="C89" s="28">
        <v>6661</v>
      </c>
      <c r="D89" s="28"/>
      <c r="E89" s="28"/>
      <c r="F89" s="28">
        <f>C89+E89+D89</f>
        <v>6661</v>
      </c>
      <c r="G89" s="28">
        <f>F89*B89</f>
        <v>9991.5</v>
      </c>
      <c r="H89" s="28">
        <f>G89*0.3</f>
        <v>2997.45</v>
      </c>
      <c r="I89" s="29">
        <f>G89+H89</f>
        <v>12988.95</v>
      </c>
    </row>
    <row r="90" spans="1:9" ht="22.5">
      <c r="A90" s="7" t="s">
        <v>51</v>
      </c>
      <c r="B90" s="28">
        <f>B91+B92+B93</f>
        <v>2</v>
      </c>
      <c r="C90" s="28"/>
      <c r="D90" s="28"/>
      <c r="E90" s="28"/>
      <c r="F90" s="28"/>
      <c r="G90" s="28">
        <f>G91+G92+G93</f>
        <v>22401.36</v>
      </c>
      <c r="H90" s="28">
        <f>H91+H92+H93</f>
        <v>6720.41</v>
      </c>
      <c r="I90" s="29">
        <f>I91+I92+I93</f>
        <v>29121.77</v>
      </c>
    </row>
    <row r="91" spans="1:9" ht="22.5">
      <c r="A91" s="12" t="s">
        <v>63</v>
      </c>
      <c r="B91" s="28">
        <v>0.25</v>
      </c>
      <c r="C91" s="28">
        <v>13323</v>
      </c>
      <c r="D91" s="28">
        <f>C91*15%</f>
        <v>1998.45</v>
      </c>
      <c r="E91" s="28"/>
      <c r="F91" s="28">
        <f aca="true" t="shared" si="17" ref="F91:F96">C91+E91+D91</f>
        <v>15321.45</v>
      </c>
      <c r="G91" s="28">
        <f aca="true" t="shared" si="18" ref="G91:G96">F91*B91</f>
        <v>3830.36</v>
      </c>
      <c r="H91" s="28">
        <f aca="true" t="shared" si="19" ref="H91:H96">G91*0.3</f>
        <v>1149.11</v>
      </c>
      <c r="I91" s="29">
        <f aca="true" t="shared" si="20" ref="I91:I96">G91+H91</f>
        <v>4979.47</v>
      </c>
    </row>
    <row r="92" spans="1:9" ht="22.5">
      <c r="A92" s="12" t="s">
        <v>64</v>
      </c>
      <c r="B92" s="28">
        <v>1.75</v>
      </c>
      <c r="C92" s="28">
        <v>10612</v>
      </c>
      <c r="D92" s="28"/>
      <c r="E92" s="28"/>
      <c r="F92" s="28">
        <f t="shared" si="17"/>
        <v>10612</v>
      </c>
      <c r="G92" s="28">
        <f t="shared" si="18"/>
        <v>18571</v>
      </c>
      <c r="H92" s="28">
        <f t="shared" si="19"/>
        <v>5571.3</v>
      </c>
      <c r="I92" s="29">
        <f t="shared" si="20"/>
        <v>24142.3</v>
      </c>
    </row>
    <row r="93" spans="1:9" ht="22.5" hidden="1">
      <c r="A93" s="12"/>
      <c r="B93" s="28"/>
      <c r="C93" s="28"/>
      <c r="D93" s="28"/>
      <c r="E93" s="28"/>
      <c r="F93" s="28">
        <f t="shared" si="17"/>
        <v>0</v>
      </c>
      <c r="G93" s="28">
        <f t="shared" si="18"/>
        <v>0</v>
      </c>
      <c r="H93" s="28">
        <f t="shared" si="19"/>
        <v>0</v>
      </c>
      <c r="I93" s="29">
        <f t="shared" si="20"/>
        <v>0</v>
      </c>
    </row>
    <row r="94" spans="1:9" ht="22.5" hidden="1">
      <c r="A94" s="7" t="s">
        <v>37</v>
      </c>
      <c r="B94" s="28"/>
      <c r="C94" s="28">
        <v>4428</v>
      </c>
      <c r="D94" s="28"/>
      <c r="E94" s="28"/>
      <c r="F94" s="28">
        <f t="shared" si="17"/>
        <v>4428</v>
      </c>
      <c r="G94" s="28">
        <f t="shared" si="18"/>
        <v>0</v>
      </c>
      <c r="H94" s="28">
        <f t="shared" si="19"/>
        <v>0</v>
      </c>
      <c r="I94" s="29">
        <f t="shared" si="20"/>
        <v>0</v>
      </c>
    </row>
    <row r="95" spans="1:9" ht="22.5" hidden="1">
      <c r="A95" s="7" t="s">
        <v>83</v>
      </c>
      <c r="B95" s="28">
        <f>1-1</f>
        <v>0</v>
      </c>
      <c r="C95" s="28">
        <v>5697</v>
      </c>
      <c r="D95" s="28"/>
      <c r="E95" s="28"/>
      <c r="F95" s="28">
        <f t="shared" si="17"/>
        <v>5697</v>
      </c>
      <c r="G95" s="28">
        <f t="shared" si="18"/>
        <v>0</v>
      </c>
      <c r="H95" s="28">
        <f t="shared" si="19"/>
        <v>0</v>
      </c>
      <c r="I95" s="29">
        <f t="shared" si="20"/>
        <v>0</v>
      </c>
    </row>
    <row r="96" spans="1:9" ht="22.5" hidden="1">
      <c r="A96" s="7"/>
      <c r="B96" s="28"/>
      <c r="C96" s="28"/>
      <c r="D96" s="28"/>
      <c r="E96" s="28"/>
      <c r="F96" s="28">
        <f t="shared" si="17"/>
        <v>0</v>
      </c>
      <c r="G96" s="28">
        <f t="shared" si="18"/>
        <v>0</v>
      </c>
      <c r="H96" s="28">
        <f t="shared" si="19"/>
        <v>0</v>
      </c>
      <c r="I96" s="29">
        <f t="shared" si="20"/>
        <v>0</v>
      </c>
    </row>
    <row r="97" spans="1:9" ht="22.5">
      <c r="A97" s="7" t="s">
        <v>41</v>
      </c>
      <c r="B97" s="28">
        <f>B98+B100+B101+B103+B99+B102</f>
        <v>25</v>
      </c>
      <c r="C97" s="28"/>
      <c r="D97" s="28"/>
      <c r="E97" s="28"/>
      <c r="F97" s="28"/>
      <c r="G97" s="28">
        <f>G98+G100+G101+G103+G99+G102</f>
        <v>170335.2</v>
      </c>
      <c r="H97" s="28">
        <f>H98+H100+H101+H103+H99+H102</f>
        <v>51100.56</v>
      </c>
      <c r="I97" s="29">
        <f>I98+I100+I101+I103+I99+I102</f>
        <v>221435.76</v>
      </c>
    </row>
    <row r="98" spans="1:9" ht="22.5">
      <c r="A98" s="63"/>
      <c r="B98" s="28">
        <f>9.2+0.8</f>
        <v>10</v>
      </c>
      <c r="C98" s="28">
        <v>6728</v>
      </c>
      <c r="D98" s="28"/>
      <c r="E98" s="28"/>
      <c r="F98" s="28">
        <f aca="true" t="shared" si="21" ref="F98:F103">C98+E98+D98</f>
        <v>6728</v>
      </c>
      <c r="G98" s="28">
        <f aca="true" t="shared" si="22" ref="G98:G103">F98*B98</f>
        <v>67280</v>
      </c>
      <c r="H98" s="28">
        <f aca="true" t="shared" si="23" ref="H98:H103">G98*0.3</f>
        <v>20184</v>
      </c>
      <c r="I98" s="29">
        <f aca="true" t="shared" si="24" ref="I98:I103">G98+H98</f>
        <v>87464</v>
      </c>
    </row>
    <row r="99" spans="1:9" ht="22.5">
      <c r="A99" s="12"/>
      <c r="B99" s="28">
        <f>4.3-0.8</f>
        <v>3.5</v>
      </c>
      <c r="C99" s="28">
        <v>5608</v>
      </c>
      <c r="D99" s="28"/>
      <c r="E99" s="28"/>
      <c r="F99" s="28">
        <f t="shared" si="21"/>
        <v>5608</v>
      </c>
      <c r="G99" s="28">
        <f t="shared" si="22"/>
        <v>19628</v>
      </c>
      <c r="H99" s="28">
        <f t="shared" si="23"/>
        <v>5888.4</v>
      </c>
      <c r="I99" s="29">
        <f t="shared" si="24"/>
        <v>25516.4</v>
      </c>
    </row>
    <row r="100" spans="1:9" ht="22.5" customHeight="1">
      <c r="A100" s="12" t="s">
        <v>69</v>
      </c>
      <c r="B100" s="28">
        <v>5.5</v>
      </c>
      <c r="C100" s="28">
        <v>6728</v>
      </c>
      <c r="D100" s="28"/>
      <c r="E100" s="28"/>
      <c r="F100" s="28">
        <f t="shared" si="21"/>
        <v>6728</v>
      </c>
      <c r="G100" s="28">
        <f t="shared" si="22"/>
        <v>37004</v>
      </c>
      <c r="H100" s="28">
        <f t="shared" si="23"/>
        <v>11101.2</v>
      </c>
      <c r="I100" s="29">
        <f t="shared" si="24"/>
        <v>48105.2</v>
      </c>
    </row>
    <row r="101" spans="1:9" ht="22.5">
      <c r="A101" s="12" t="s">
        <v>69</v>
      </c>
      <c r="B101" s="28">
        <v>0</v>
      </c>
      <c r="C101" s="28">
        <v>5608</v>
      </c>
      <c r="D101" s="28"/>
      <c r="E101" s="28"/>
      <c r="F101" s="28">
        <f t="shared" si="21"/>
        <v>5608</v>
      </c>
      <c r="G101" s="28">
        <f t="shared" si="22"/>
        <v>0</v>
      </c>
      <c r="H101" s="28">
        <f t="shared" si="23"/>
        <v>0</v>
      </c>
      <c r="I101" s="29">
        <f t="shared" si="24"/>
        <v>0</v>
      </c>
    </row>
    <row r="102" spans="1:9" ht="22.5">
      <c r="A102" s="64" t="s">
        <v>87</v>
      </c>
      <c r="B102" s="28">
        <f>8-2</f>
        <v>6</v>
      </c>
      <c r="C102" s="28">
        <v>6728</v>
      </c>
      <c r="D102" s="28">
        <f>C102*15%</f>
        <v>1009.2</v>
      </c>
      <c r="E102" s="28"/>
      <c r="F102" s="28">
        <f>C102+E102+D102</f>
        <v>7737.2</v>
      </c>
      <c r="G102" s="28">
        <f>F102*B102</f>
        <v>46423.2</v>
      </c>
      <c r="H102" s="28">
        <f t="shared" si="23"/>
        <v>13926.96</v>
      </c>
      <c r="I102" s="29">
        <f t="shared" si="24"/>
        <v>60350.16</v>
      </c>
    </row>
    <row r="103" spans="1:9" ht="22.5" hidden="1">
      <c r="A103" s="12" t="s">
        <v>69</v>
      </c>
      <c r="B103" s="28"/>
      <c r="C103" s="28">
        <v>4416</v>
      </c>
      <c r="D103" s="28"/>
      <c r="E103" s="28"/>
      <c r="F103" s="28">
        <f t="shared" si="21"/>
        <v>4416</v>
      </c>
      <c r="G103" s="28">
        <f t="shared" si="22"/>
        <v>0</v>
      </c>
      <c r="H103" s="28">
        <f t="shared" si="23"/>
        <v>0</v>
      </c>
      <c r="I103" s="29">
        <f t="shared" si="24"/>
        <v>0</v>
      </c>
    </row>
    <row r="104" spans="1:9" ht="22.5">
      <c r="A104" s="13" t="s">
        <v>29</v>
      </c>
      <c r="B104" s="27">
        <f>B105+B106+B108+B109+B110+B111+B113+B114+B115+B120+B107+B112+B119</f>
        <v>34.8</v>
      </c>
      <c r="C104" s="27"/>
      <c r="D104" s="27"/>
      <c r="E104" s="27"/>
      <c r="F104" s="27"/>
      <c r="G104" s="27">
        <f>G105+G106+G108+G109+G110+G111+G113+G114+G115+G120+G107+G112+G119</f>
        <v>167211.8</v>
      </c>
      <c r="H104" s="27">
        <f>H105+H106+H108+H109+H110+H111+H113+H114+H115+H120+H107+H112+H119</f>
        <v>50163.54</v>
      </c>
      <c r="I104" s="73">
        <f>I105+I106+I108+I109+I110+I111+I113+I114+I115+I120+I107+I112+I119</f>
        <v>217375.34</v>
      </c>
    </row>
    <row r="105" spans="1:9" ht="22.5" hidden="1">
      <c r="A105" s="7" t="s">
        <v>82</v>
      </c>
      <c r="B105" s="28"/>
      <c r="C105" s="28">
        <v>4220</v>
      </c>
      <c r="D105" s="28"/>
      <c r="E105" s="28"/>
      <c r="F105" s="28">
        <f>C105+E105+D105</f>
        <v>4220</v>
      </c>
      <c r="G105" s="28">
        <f>F105*B105</f>
        <v>0</v>
      </c>
      <c r="H105" s="28">
        <f>G105*0.3</f>
        <v>0</v>
      </c>
      <c r="I105" s="29">
        <f>G105+H105</f>
        <v>0</v>
      </c>
    </row>
    <row r="106" spans="1:9" ht="22.5">
      <c r="A106" s="7" t="s">
        <v>67</v>
      </c>
      <c r="B106" s="28">
        <v>1</v>
      </c>
      <c r="C106" s="28">
        <v>5159</v>
      </c>
      <c r="D106" s="28"/>
      <c r="E106" s="28"/>
      <c r="F106" s="28">
        <f>C106+E106+D106</f>
        <v>5159</v>
      </c>
      <c r="G106" s="28">
        <f aca="true" t="shared" si="25" ref="G106:G120">F106*B106</f>
        <v>5159</v>
      </c>
      <c r="H106" s="28">
        <f>G106*0.3</f>
        <v>1547.7</v>
      </c>
      <c r="I106" s="29">
        <f aca="true" t="shared" si="26" ref="I106:I120">G106+H106</f>
        <v>6706.7</v>
      </c>
    </row>
    <row r="107" spans="1:9" ht="22.5" hidden="1">
      <c r="A107" s="7" t="s">
        <v>53</v>
      </c>
      <c r="B107" s="28"/>
      <c r="C107" s="28"/>
      <c r="D107" s="28"/>
      <c r="E107" s="28"/>
      <c r="F107" s="28">
        <f>C107+E107+D107</f>
        <v>0</v>
      </c>
      <c r="G107" s="28">
        <f t="shared" si="25"/>
        <v>0</v>
      </c>
      <c r="H107" s="28">
        <f>G107*0.3</f>
        <v>0</v>
      </c>
      <c r="I107" s="29">
        <f t="shared" si="26"/>
        <v>0</v>
      </c>
    </row>
    <row r="108" spans="1:9" ht="22.5">
      <c r="A108" s="7" t="s">
        <v>42</v>
      </c>
      <c r="B108" s="28">
        <f>2.5</f>
        <v>2.5</v>
      </c>
      <c r="C108" s="28">
        <v>4710</v>
      </c>
      <c r="D108" s="28"/>
      <c r="E108" s="28"/>
      <c r="F108" s="28">
        <f>C108+E108+D108</f>
        <v>4710</v>
      </c>
      <c r="G108" s="28">
        <f t="shared" si="25"/>
        <v>11775</v>
      </c>
      <c r="H108" s="28">
        <f aca="true" t="shared" si="27" ref="H108:H114">G108*0.3</f>
        <v>3532.5</v>
      </c>
      <c r="I108" s="29">
        <f t="shared" si="26"/>
        <v>15307.5</v>
      </c>
    </row>
    <row r="109" spans="1:9" ht="22.5">
      <c r="A109" s="7" t="s">
        <v>43</v>
      </c>
      <c r="B109" s="28">
        <v>2</v>
      </c>
      <c r="C109" s="28">
        <v>4710</v>
      </c>
      <c r="D109" s="28"/>
      <c r="E109" s="28"/>
      <c r="F109" s="28">
        <f aca="true" t="shared" si="28" ref="F109:F120">C109+E109+D109</f>
        <v>4710</v>
      </c>
      <c r="G109" s="28">
        <f t="shared" si="25"/>
        <v>9420</v>
      </c>
      <c r="H109" s="28">
        <f t="shared" si="27"/>
        <v>2826</v>
      </c>
      <c r="I109" s="29">
        <f t="shared" si="26"/>
        <v>12246</v>
      </c>
    </row>
    <row r="110" spans="1:9" ht="22.5">
      <c r="A110" s="7" t="s">
        <v>44</v>
      </c>
      <c r="B110" s="28">
        <v>3.5</v>
      </c>
      <c r="C110" s="28">
        <v>4710</v>
      </c>
      <c r="D110" s="28"/>
      <c r="E110" s="28"/>
      <c r="F110" s="28">
        <f t="shared" si="28"/>
        <v>4710</v>
      </c>
      <c r="G110" s="28">
        <f t="shared" si="25"/>
        <v>16485</v>
      </c>
      <c r="H110" s="28">
        <f t="shared" si="27"/>
        <v>4945.5</v>
      </c>
      <c r="I110" s="29">
        <f t="shared" si="26"/>
        <v>21430.5</v>
      </c>
    </row>
    <row r="111" spans="1:9" ht="22.5">
      <c r="A111" s="7" t="s">
        <v>45</v>
      </c>
      <c r="B111" s="28">
        <v>4</v>
      </c>
      <c r="C111" s="28">
        <v>4486</v>
      </c>
      <c r="D111" s="28"/>
      <c r="E111" s="28"/>
      <c r="F111" s="28">
        <f t="shared" si="28"/>
        <v>4486</v>
      </c>
      <c r="G111" s="28">
        <f>F111*B111</f>
        <v>17944</v>
      </c>
      <c r="H111" s="28">
        <f t="shared" si="27"/>
        <v>5383.2</v>
      </c>
      <c r="I111" s="29">
        <f t="shared" si="26"/>
        <v>23327.2</v>
      </c>
    </row>
    <row r="112" spans="1:9" ht="22.5">
      <c r="A112" s="7" t="s">
        <v>65</v>
      </c>
      <c r="B112" s="28">
        <f>1.5</f>
        <v>1.5</v>
      </c>
      <c r="C112" s="28">
        <v>4486</v>
      </c>
      <c r="D112" s="28"/>
      <c r="E112" s="28"/>
      <c r="F112" s="28">
        <f>C112+E112+D112</f>
        <v>4486</v>
      </c>
      <c r="G112" s="28">
        <f t="shared" si="25"/>
        <v>6729</v>
      </c>
      <c r="H112" s="28">
        <f>G112*0.3</f>
        <v>2018.7</v>
      </c>
      <c r="I112" s="29">
        <f t="shared" si="26"/>
        <v>8747.7</v>
      </c>
    </row>
    <row r="113" spans="1:9" ht="22.5">
      <c r="A113" s="7" t="s">
        <v>86</v>
      </c>
      <c r="B113" s="28">
        <f>4</f>
        <v>4</v>
      </c>
      <c r="C113" s="28">
        <v>4486</v>
      </c>
      <c r="D113" s="28"/>
      <c r="E113" s="28"/>
      <c r="F113" s="28">
        <f t="shared" si="28"/>
        <v>4486</v>
      </c>
      <c r="G113" s="28">
        <f t="shared" si="25"/>
        <v>17944</v>
      </c>
      <c r="H113" s="28">
        <f t="shared" si="27"/>
        <v>5383.2</v>
      </c>
      <c r="I113" s="29">
        <f t="shared" si="26"/>
        <v>23327.2</v>
      </c>
    </row>
    <row r="114" spans="1:9" ht="22.5">
      <c r="A114" s="7" t="s">
        <v>30</v>
      </c>
      <c r="B114" s="28">
        <v>5.8</v>
      </c>
      <c r="C114" s="28">
        <v>4486</v>
      </c>
      <c r="D114" s="28"/>
      <c r="E114" s="28"/>
      <c r="F114" s="28">
        <f t="shared" si="28"/>
        <v>4486</v>
      </c>
      <c r="G114" s="28">
        <f t="shared" si="25"/>
        <v>26018.8</v>
      </c>
      <c r="H114" s="28">
        <f t="shared" si="27"/>
        <v>7805.64</v>
      </c>
      <c r="I114" s="29">
        <f t="shared" si="26"/>
        <v>33824.44</v>
      </c>
    </row>
    <row r="115" spans="1:9" ht="21" customHeight="1">
      <c r="A115" s="7" t="s">
        <v>48</v>
      </c>
      <c r="B115" s="28">
        <f>B116+B117+B118</f>
        <v>7</v>
      </c>
      <c r="C115" s="28"/>
      <c r="D115" s="28"/>
      <c r="E115" s="28"/>
      <c r="F115" s="28"/>
      <c r="G115" s="28">
        <f>G116+G117+G118</f>
        <v>39252</v>
      </c>
      <c r="H115" s="28">
        <f>H116+H117+H118</f>
        <v>11775.6</v>
      </c>
      <c r="I115" s="29">
        <f>I116+I117+I118</f>
        <v>51027.6</v>
      </c>
    </row>
    <row r="116" spans="1:9" ht="22.5">
      <c r="A116" s="12" t="s">
        <v>66</v>
      </c>
      <c r="B116" s="28">
        <f>3</f>
        <v>3</v>
      </c>
      <c r="C116" s="28">
        <v>6056</v>
      </c>
      <c r="D116" s="28"/>
      <c r="E116" s="28"/>
      <c r="F116" s="28">
        <f t="shared" si="28"/>
        <v>6056</v>
      </c>
      <c r="G116" s="28">
        <f t="shared" si="25"/>
        <v>18168</v>
      </c>
      <c r="H116" s="28">
        <f>G116*0.3</f>
        <v>5450.4</v>
      </c>
      <c r="I116" s="29">
        <f t="shared" si="26"/>
        <v>23618.4</v>
      </c>
    </row>
    <row r="117" spans="1:9" ht="22.5">
      <c r="A117" s="12" t="s">
        <v>70</v>
      </c>
      <c r="B117" s="28">
        <v>2</v>
      </c>
      <c r="C117" s="28">
        <v>5608</v>
      </c>
      <c r="D117" s="28"/>
      <c r="E117" s="28"/>
      <c r="F117" s="28">
        <f t="shared" si="28"/>
        <v>5608</v>
      </c>
      <c r="G117" s="28">
        <f t="shared" si="25"/>
        <v>11216</v>
      </c>
      <c r="H117" s="28">
        <f>G117*0.3</f>
        <v>3364.8</v>
      </c>
      <c r="I117" s="29">
        <f t="shared" si="26"/>
        <v>14580.8</v>
      </c>
    </row>
    <row r="118" spans="1:9" ht="19.5" customHeight="1">
      <c r="A118" s="12" t="s">
        <v>71</v>
      </c>
      <c r="B118" s="28">
        <v>2</v>
      </c>
      <c r="C118" s="28">
        <v>4934</v>
      </c>
      <c r="D118" s="28"/>
      <c r="E118" s="28"/>
      <c r="F118" s="28">
        <f t="shared" si="28"/>
        <v>4934</v>
      </c>
      <c r="G118" s="28">
        <f t="shared" si="25"/>
        <v>9868</v>
      </c>
      <c r="H118" s="28">
        <f>G118*0.3</f>
        <v>2960.4</v>
      </c>
      <c r="I118" s="29">
        <f t="shared" si="26"/>
        <v>12828.4</v>
      </c>
    </row>
    <row r="119" spans="1:9" ht="21.75" customHeight="1">
      <c r="A119" s="12"/>
      <c r="B119" s="28"/>
      <c r="C119" s="28"/>
      <c r="D119" s="28"/>
      <c r="E119" s="28"/>
      <c r="F119" s="28"/>
      <c r="G119" s="28"/>
      <c r="H119" s="28"/>
      <c r="I119" s="29"/>
    </row>
    <row r="120" spans="1:9" ht="23.25" thickBot="1">
      <c r="A120" s="74" t="s">
        <v>46</v>
      </c>
      <c r="B120" s="75">
        <f>3.5</f>
        <v>3.5</v>
      </c>
      <c r="C120" s="28">
        <v>4710</v>
      </c>
      <c r="D120" s="75"/>
      <c r="E120" s="75"/>
      <c r="F120" s="75">
        <f t="shared" si="28"/>
        <v>4710</v>
      </c>
      <c r="G120" s="75">
        <f t="shared" si="25"/>
        <v>16485</v>
      </c>
      <c r="H120" s="75">
        <f>G120*0.3</f>
        <v>4945.5</v>
      </c>
      <c r="I120" s="76">
        <f t="shared" si="26"/>
        <v>21430.5</v>
      </c>
    </row>
    <row r="121" spans="1:9" ht="23.25" thickBot="1">
      <c r="A121" s="37" t="s">
        <v>12</v>
      </c>
      <c r="B121" s="35">
        <f>B104+B73+B23+B15</f>
        <v>147.05</v>
      </c>
      <c r="C121" s="35"/>
      <c r="D121" s="35"/>
      <c r="E121" s="35"/>
      <c r="F121" s="35"/>
      <c r="G121" s="35">
        <f>G15+G23+G73+G104</f>
        <v>1622035.62</v>
      </c>
      <c r="H121" s="35">
        <f>H15+H23+H73+H104</f>
        <v>486610.7</v>
      </c>
      <c r="I121" s="36">
        <f>I15+I23+I73+I104</f>
        <v>2108646.32</v>
      </c>
    </row>
    <row r="122" spans="1:9" ht="21">
      <c r="A122" s="9"/>
      <c r="B122" s="30"/>
      <c r="C122" s="30"/>
      <c r="D122" s="54"/>
      <c r="E122" s="54"/>
      <c r="F122" s="54"/>
      <c r="G122" s="30"/>
      <c r="H122" s="54"/>
      <c r="I122" s="54"/>
    </row>
    <row r="123" spans="1:9" ht="21">
      <c r="A123" s="3" t="s">
        <v>80</v>
      </c>
      <c r="B123" s="20"/>
      <c r="C123" s="20"/>
      <c r="D123" s="20"/>
      <c r="E123" s="20"/>
      <c r="F123" s="20"/>
      <c r="G123" s="20"/>
      <c r="H123" s="20"/>
      <c r="I123" s="20"/>
    </row>
    <row r="124" spans="1:9" ht="21">
      <c r="A124" s="3"/>
      <c r="B124" s="20"/>
      <c r="C124" s="20"/>
      <c r="D124" s="20"/>
      <c r="E124" s="20"/>
      <c r="F124" s="20"/>
      <c r="G124" s="20"/>
      <c r="H124" s="20"/>
      <c r="I124" s="20"/>
    </row>
  </sheetData>
  <sheetProtection/>
  <mergeCells count="8">
    <mergeCell ref="H10:H14"/>
    <mergeCell ref="I10:I14"/>
    <mergeCell ref="A3:G3"/>
    <mergeCell ref="C5:F5"/>
    <mergeCell ref="A8:C8"/>
    <mergeCell ref="A10:A14"/>
    <mergeCell ref="B10:B14"/>
    <mergeCell ref="G10:G14"/>
  </mergeCells>
  <printOptions/>
  <pageMargins left="0.3937007874015748" right="0" top="0" bottom="0" header="0" footer="0"/>
  <pageSetup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</cp:lastModifiedBy>
  <cp:lastPrinted>2023-04-20T03:42:55Z</cp:lastPrinted>
  <dcterms:created xsi:type="dcterms:W3CDTF">1996-10-08T23:32:33Z</dcterms:created>
  <dcterms:modified xsi:type="dcterms:W3CDTF">2023-12-19T13:09:14Z</dcterms:modified>
  <cp:category/>
  <cp:version/>
  <cp:contentType/>
  <cp:contentStatus/>
</cp:coreProperties>
</file>